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<sst xmlns="http://schemas.openxmlformats.org/spreadsheetml/2006/main" count="187" uniqueCount="159">
  <si>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</si>
  <si>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</si>
  <si>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</si>
  <si>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</si>
  <si>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</si>
  <si>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</si>
  <si>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</si>
  <si>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</si>
  <si>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</si>
  <si>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</si>
  <si>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</si>
  <si>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</si>
  <si>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</si>
  <si>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</si>
  <si>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</si>
  <si>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</si>
  <si>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</si>
  <si>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</si>
  <si>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</si>
  <si>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</si>
  <si>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</si>
  <si>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</si>
  <si>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</si>
  <si>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</si>
  <si>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</si>
  <si>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</si>
  <si>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</si>
  <si>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</si>
  <si>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</si>
  <si>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</si>
  <si>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</si>
  <si>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</si>
  <si>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</si>
  <si>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</si>
  <si>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</si>
  <si>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</si>
  <si>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</si>
  <si>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</si>
  <si>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</si>
  <si>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</si>
  <si>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</si>
  <si>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</si>
  <si>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</si>
  <si>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</si>
  <si>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</si>
  <si>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</si>
  <si>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</si>
  <si>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</si>
  <si>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</si>
  <si>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</si>
  <si>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</si>
  <si>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</si>
  <si>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</si>
  <si>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</si>
  <si>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</si>
  <si>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</si>
  <si>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</si>
  <si>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</si>
  <si>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</si>
  <si>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</si>
  <si>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</si>
  <si>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</si>
  <si>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</si>
  <si>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</si>
  <si>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</si>
  <si>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</si>
  <si>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</si>
  <si>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</si>
  <si>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</si>
  <si>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</si>
  <si>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</si>
  <si>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</si>
  <si>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</si>
  <si>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</si>
  <si>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</si>
  <si>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</si>
  <si>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</si>
  <si>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</si>
  <si>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</si>
  <si>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</si>
  <si>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</si>
  <si>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</si>
  <si>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</si>
  <si>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</si>
  <si>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</si>
  <si>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</si>
  <si>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</si>
  <si>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</si>
  <si>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</si>
  <si>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</si>
  <si>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</si>
  <si>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</si>
  <si>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</si>
  <si>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</si>
  <si>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</si>
  <si>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</si>
  <si>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</si>
  <si>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</si>
  <si>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</si>
  <si>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</si>
  <si>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</si>
  <si>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</si>
  <si>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</si>
  <si>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</si>
  <si>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</si>
  <si>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</si>
  <si>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</si>
  <si>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</si>
  <si>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</si>
  <si>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</si>
  <si>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</si>
  <si>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</si>
  <si>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</si>
  <si>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</si>
  <si>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</si>
  <si>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</si>
  <si>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</si>
  <si>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</si>
  <si>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</si>
  <si>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</si>
  <si>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</si>
  <si>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</si>
  <si>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</si>
  <si>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</si>
  <si>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</si>
  <si>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</si>
  <si>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</si>
  <si>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</si>
  <si>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</si>
  <si>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</si>
  <si>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</si>
  <si>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</si>
  <si>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</si>
  <si>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</si>
  <si>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</si>
  <si>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</si>
  <si>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</si>
  <si>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2021г.</t>
  </si>
  <si>
    <t>июля</t>
  </si>
  <si>
    <t>за   июль  2021 г.</t>
  </si>
  <si>
    <t>ост.на 01.08</t>
  </si>
  <si>
    <t>смена труб д 110 пвх (2мп)</t>
  </si>
  <si>
    <t>смена труб д 50 пвх (2мп)</t>
  </si>
  <si>
    <t>установка заглушки (1шт)</t>
  </si>
  <si>
    <t>труба д 110 пвх</t>
  </si>
  <si>
    <t>2мп</t>
  </si>
  <si>
    <t>труба д 50 пвх</t>
  </si>
  <si>
    <t>тройник 110</t>
  </si>
  <si>
    <t>2шт</t>
  </si>
  <si>
    <t>редукция</t>
  </si>
  <si>
    <t>1шт</t>
  </si>
  <si>
    <t>компенсатор 110</t>
  </si>
  <si>
    <t>уголок 110</t>
  </si>
  <si>
    <t>4шт</t>
  </si>
  <si>
    <t>тройник пвх 50</t>
  </si>
  <si>
    <t>заглушка</t>
  </si>
  <si>
    <t>смена ламп (11шт) п-д 3</t>
  </si>
  <si>
    <t>лампа</t>
  </si>
  <si>
    <t>11шт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</si>
</sst>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7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50">
        <f t="shared" si="0"/>
        <v>5057.253789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33.62</v>
      </c>
      <c r="M20" s="33">
        <f>SUM(M6:M19)</f>
        <v>7011.334943760001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f>0.02*146.9</f>
        <v>2.938</v>
      </c>
      <c r="M24" s="32">
        <f aca="true" t="shared" si="1" ref="M24:M35">L24*160.174*1.302*1.15</f>
        <v>704.6162217276</v>
      </c>
    </row>
    <row r="25" spans="1:13" ht="12.75">
      <c r="A25" t="s">
        <v>110</v>
      </c>
      <c r="J25" s="23">
        <v>2</v>
      </c>
      <c r="K25" s="35" t="s">
        <v>142</v>
      </c>
      <c r="L25" s="50">
        <f>0.02*133.04</f>
        <v>2.6608</v>
      </c>
      <c r="M25" s="32">
        <f t="shared" si="1"/>
        <v>638.13575315616</v>
      </c>
    </row>
    <row r="26" spans="1:13" ht="12.75">
      <c r="A26" t="s">
        <v>111</v>
      </c>
      <c r="J26" s="23">
        <v>3</v>
      </c>
      <c r="K26" s="35" t="s">
        <v>143</v>
      </c>
      <c r="L26" s="55">
        <v>1.12</v>
      </c>
      <c r="M26" s="32">
        <f t="shared" si="1"/>
        <v>268.60795382400005</v>
      </c>
    </row>
    <row r="27" spans="1:13" ht="12.75">
      <c r="A27" t="s">
        <v>112</v>
      </c>
      <c r="J27" s="23">
        <v>4</v>
      </c>
      <c r="K27" s="35" t="s">
        <v>156</v>
      </c>
      <c r="L27" s="25">
        <f>0.11*7.1</f>
        <v>0.7809999999999999</v>
      </c>
      <c r="M27" s="32">
        <f t="shared" si="1"/>
        <v>187.30608208619998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7.4998000000000005</v>
      </c>
      <c r="M36" s="33">
        <f>SUM(M24:M35)</f>
        <v>1798.66601079396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220734.1</v>
      </c>
      <c r="J40" s="23">
        <v>1</v>
      </c>
      <c r="K40" s="35" t="s">
        <v>144</v>
      </c>
      <c r="L40" s="23" t="s">
        <v>145</v>
      </c>
      <c r="M40" s="23">
        <f>2*334.96</f>
        <v>669.92</v>
      </c>
    </row>
    <row r="41" spans="1:13" ht="12.75">
      <c r="A41" t="s">
        <v>7</v>
      </c>
      <c r="F41" s="5">
        <v>195002.36</v>
      </c>
      <c r="J41" s="25">
        <v>2</v>
      </c>
      <c r="K41" s="35" t="s">
        <v>146</v>
      </c>
      <c r="L41" s="23" t="s">
        <v>145</v>
      </c>
      <c r="M41" s="23">
        <f>2*125.54</f>
        <v>251.08</v>
      </c>
    </row>
    <row r="42" spans="2:13" ht="12.75">
      <c r="B42" t="s">
        <v>8</v>
      </c>
      <c r="F42" s="9">
        <f>F41/F40</f>
        <v>0.883426529928996</v>
      </c>
      <c r="J42" s="25">
        <v>3</v>
      </c>
      <c r="K42" s="35" t="s">
        <v>147</v>
      </c>
      <c r="L42" s="23" t="s">
        <v>148</v>
      </c>
      <c r="M42" s="23">
        <f>2*164.15</f>
        <v>328.3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149</v>
      </c>
      <c r="L43" s="23" t="s">
        <v>150</v>
      </c>
      <c r="M43" s="23">
        <v>59.81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197102.36</v>
      </c>
      <c r="J44" s="25">
        <v>5</v>
      </c>
      <c r="K44" s="39" t="s">
        <v>151</v>
      </c>
      <c r="L44" s="23" t="s">
        <v>150</v>
      </c>
      <c r="M44" s="23">
        <v>137.91</v>
      </c>
    </row>
    <row r="45" spans="2:13" ht="12.75">
      <c r="B45" s="1" t="s">
        <v>10</v>
      </c>
      <c r="C45" s="1"/>
      <c r="J45" s="25">
        <v>6</v>
      </c>
      <c r="K45" s="39" t="s">
        <v>152</v>
      </c>
      <c r="L45" s="23" t="s">
        <v>148</v>
      </c>
      <c r="M45" s="23">
        <f>2*90.48</f>
        <v>180.96</v>
      </c>
    </row>
    <row r="46" spans="10:13" ht="12.75">
      <c r="J46" s="25">
        <v>7</v>
      </c>
      <c r="K46" s="39" t="s">
        <v>152</v>
      </c>
      <c r="L46" s="23" t="s">
        <v>153</v>
      </c>
      <c r="M46" s="23">
        <f>4*25.31</f>
        <v>101.24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 t="s">
        <v>154</v>
      </c>
      <c r="L47" s="23" t="s">
        <v>148</v>
      </c>
      <c r="M47" s="23">
        <f>2*104</f>
        <v>208</v>
      </c>
    </row>
    <row r="48" spans="1:13" ht="12.75">
      <c r="A48" t="s">
        <v>12</v>
      </c>
      <c r="F48" s="11">
        <f>9933*1.302</f>
        <v>12932.766</v>
      </c>
      <c r="J48" s="25">
        <v>9</v>
      </c>
      <c r="K48" s="39" t="s">
        <v>155</v>
      </c>
      <c r="L48" s="23" t="s">
        <v>150</v>
      </c>
      <c r="M48" s="23">
        <v>75</v>
      </c>
    </row>
    <row r="49" spans="1:13" ht="12.75">
      <c r="A49" s="6" t="s">
        <v>15</v>
      </c>
      <c r="F49" s="11">
        <f>12310*1.302</f>
        <v>16027.62</v>
      </c>
      <c r="J49" s="25">
        <v>10</v>
      </c>
      <c r="K49" s="39" t="s">
        <v>157</v>
      </c>
      <c r="L49" s="23" t="s">
        <v>158</v>
      </c>
      <c r="M49" s="23">
        <f>11*11.7</f>
        <v>128.7</v>
      </c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28960.386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0"/>
      <c r="K52" s="20"/>
      <c r="L52" s="31" t="s">
        <v>58</v>
      </c>
      <c r="M52" s="33">
        <f>SUM(M40:M51)</f>
        <v>2140.92</v>
      </c>
    </row>
    <row r="53" spans="1:10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46"/>
    </row>
    <row r="54" spans="1:10" ht="12.75">
      <c r="A54" t="s">
        <v>83</v>
      </c>
      <c r="B54">
        <v>1194.8</v>
      </c>
      <c r="C54" t="s">
        <v>13</v>
      </c>
      <c r="D54" s="5">
        <v>0.4</v>
      </c>
      <c r="E54" t="s">
        <v>14</v>
      </c>
      <c r="F54" s="11">
        <f>B54*D54</f>
        <v>477.92</v>
      </c>
      <c r="J54" s="46"/>
    </row>
    <row r="55" spans="1:10" ht="12.75">
      <c r="A55" s="10" t="s">
        <v>17</v>
      </c>
      <c r="B55" s="10"/>
      <c r="C55" s="10"/>
      <c r="F55" s="34">
        <f>SUM(F53:F54)</f>
        <v>477.92</v>
      </c>
      <c r="J55" s="46"/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6" ht="12.75">
      <c r="A60" s="4" t="s">
        <v>61</v>
      </c>
      <c r="B60" s="4"/>
      <c r="F60" s="5"/>
    </row>
    <row r="61" spans="1:6" ht="12.75">
      <c r="A61" t="s">
        <v>18</v>
      </c>
      <c r="C61" s="51">
        <v>304687</v>
      </c>
      <c r="D61">
        <v>224780.6</v>
      </c>
      <c r="E61">
        <v>9983.4</v>
      </c>
      <c r="F61" s="36">
        <f>C61/D61*E61</f>
        <v>13532.360870110677</v>
      </c>
    </row>
    <row r="62" spans="1:6" ht="12.75">
      <c r="A62" t="s">
        <v>19</v>
      </c>
      <c r="F62" s="36">
        <f>M20</f>
        <v>7011.334943760001</v>
      </c>
    </row>
    <row r="63" spans="1:6" ht="12.75">
      <c r="A63" t="s">
        <v>20</v>
      </c>
      <c r="F63" s="11">
        <f>M36</f>
        <v>1798.66601079396</v>
      </c>
    </row>
    <row r="64" spans="1:6" ht="12.75">
      <c r="A64" t="s">
        <v>73</v>
      </c>
      <c r="F64" s="11">
        <f>0*600*1.302</f>
        <v>0</v>
      </c>
    </row>
    <row r="65" spans="1:6" ht="12.75">
      <c r="A65" t="s">
        <v>21</v>
      </c>
      <c r="F65" s="11">
        <f>M52</f>
        <v>2140.92</v>
      </c>
    </row>
    <row r="66" spans="1:6" ht="12.75">
      <c r="A66" t="s">
        <v>22</v>
      </c>
      <c r="F66" s="5"/>
    </row>
    <row r="67" spans="1:6" ht="12.75">
      <c r="A67" s="58" t="s">
        <v>79</v>
      </c>
      <c r="B67" s="58"/>
      <c r="C67" s="58"/>
      <c r="D67" s="58"/>
      <c r="E67" s="58"/>
      <c r="F67" s="59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0.34</v>
      </c>
      <c r="E69" t="s">
        <v>14</v>
      </c>
      <c r="F69" s="11">
        <f>B69*D69</f>
        <v>3394.356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27877.637824664635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0.81</v>
      </c>
      <c r="E76" t="s">
        <v>14</v>
      </c>
      <c r="F76" s="11">
        <f>B76*D76</f>
        <v>8086.554</v>
      </c>
    </row>
    <row r="77" spans="1:6" ht="12.75">
      <c r="A77" s="10" t="s">
        <v>66</v>
      </c>
      <c r="F77" s="34">
        <f>F73+F76</f>
        <v>10482.57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2.35</v>
      </c>
      <c r="E80" t="s">
        <v>14</v>
      </c>
      <c r="F80" s="11">
        <f>B80*D80</f>
        <v>23460.99</v>
      </c>
    </row>
    <row r="81" spans="1:9" ht="12.75">
      <c r="A81" s="4" t="s">
        <v>67</v>
      </c>
      <c r="B81" s="1"/>
      <c r="F81" s="34">
        <f>SUM(F80)</f>
        <v>23460.99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116479.50382466464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6755.811221830549</v>
      </c>
    </row>
    <row r="85" spans="1:6" ht="12.75">
      <c r="A85" s="1"/>
      <c r="B85" s="38" t="s">
        <v>133</v>
      </c>
      <c r="C85" s="38"/>
      <c r="D85" s="1"/>
      <c r="E85" s="56"/>
      <c r="F85" s="57">
        <v>33959.8</v>
      </c>
    </row>
    <row r="86" spans="1:6" ht="12.75">
      <c r="A86" s="1"/>
      <c r="B86" s="38" t="s">
        <v>134</v>
      </c>
      <c r="C86" s="38"/>
      <c r="D86" s="1"/>
      <c r="E86" s="56"/>
      <c r="F86" s="57">
        <v>1679.21</v>
      </c>
    </row>
    <row r="87" spans="1:6" ht="12.75">
      <c r="A87" s="1"/>
      <c r="B87" s="38" t="s">
        <v>135</v>
      </c>
      <c r="C87" s="38"/>
      <c r="D87" s="1"/>
      <c r="E87" s="56"/>
      <c r="F87" s="57">
        <v>9417.02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168291.34504649517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44378</v>
      </c>
      <c r="C90" s="43">
        <v>1446513</v>
      </c>
      <c r="D90" s="47">
        <f>F44</f>
        <v>197102.36</v>
      </c>
      <c r="E90" s="47">
        <f>F88</f>
        <v>168291.34504649517</v>
      </c>
      <c r="F90" s="45">
        <f>C90+D90-E90</f>
        <v>1475324.0149535048</v>
      </c>
    </row>
    <row r="92" spans="1:6" ht="13.5" thickBot="1">
      <c r="A92" t="s">
        <v>116</v>
      </c>
      <c r="C92" s="53">
        <v>44378</v>
      </c>
      <c r="D92" s="8" t="s">
        <v>117</v>
      </c>
      <c r="E92" s="53">
        <v>44408</v>
      </c>
      <c r="F92" t="s">
        <v>118</v>
      </c>
    </row>
    <row r="93" spans="1:7" ht="13.5" thickBot="1">
      <c r="A93" t="s">
        <v>119</v>
      </c>
      <c r="F93" s="52">
        <f>E90</f>
        <v>168291.34504649517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2021-12-01T08:21:53Z</dcterms:modified>
  <cp:category/>
  <cp:version/>
  <cp:contentType/>
  <cp:contentStatus/>
</cp:coreProperties>
</file>