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<sst xmlns="http://schemas.openxmlformats.org/spreadsheetml/2006/main" count="173" uniqueCount="151">
  <si>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</si>
  <si>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</si>
  <si>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</si>
  <si>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</si>
  <si>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</si>
  <si>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</si>
  <si>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</si>
  <si>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</si>
  <si>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</si>
  <si>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</si>
  <si>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</si>
  <si>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</si>
  <si>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</si>
  <si>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</si>
  <si>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</si>
  <si>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</si>
  <si>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</si>
  <si>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</si>
  <si>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</si>
  <si>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</si>
  <si>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</si>
  <si>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</si>
  <si>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</si>
  <si>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</si>
  <si>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</si>
  <si>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</si>
  <si>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</si>
  <si>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</si>
  <si>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</si>
  <si>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</si>
  <si>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</si>
  <si>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</si>
  <si>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</si>
  <si>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</si>
  <si>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</si>
  <si>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</si>
  <si>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</si>
  <si>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</si>
  <si>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</si>
  <si>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</si>
  <si>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</si>
  <si>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</si>
  <si>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</si>
  <si>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</si>
  <si>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</si>
  <si>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</si>
  <si>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</si>
  <si>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</si>
  <si>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</si>
  <si>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</si>
  <si>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</si>
  <si>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</si>
  <si>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</si>
  <si>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</si>
  <si>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</si>
  <si>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</si>
  <si>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</si>
  <si>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</si>
  <si>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</si>
  <si>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</si>
  <si>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</si>
  <si>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</si>
  <si>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</si>
  <si>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</si>
  <si>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</si>
  <si>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</si>
  <si>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</si>
  <si>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</si>
  <si>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</si>
  <si>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</si>
  <si>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</si>
  <si>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</si>
  <si>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</si>
  <si>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</si>
  <si>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</si>
  <si>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</si>
  <si>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</si>
  <si>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</si>
  <si>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</si>
  <si>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</si>
  <si>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</si>
  <si>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</si>
  <si>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</si>
  <si>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</si>
  <si>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</si>
  <si>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</si>
  <si>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</si>
  <si>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</si>
  <si>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</si>
  <si>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</si>
  <si>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</si>
  <si>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</si>
  <si>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</si>
  <si>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</si>
  <si>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</si>
  <si>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</si>
  <si>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</si>
  <si>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</si>
  <si>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</si>
  <si>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</si>
  <si>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</si>
  <si>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</si>
  <si>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</si>
  <si>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</si>
  <si>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</si>
  <si>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</si>
  <si>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</si>
  <si>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</si>
  <si>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</si>
  <si>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</si>
  <si>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</si>
  <si>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</si>
  <si>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</si>
  <si>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</si>
  <si>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</si>
  <si>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</si>
  <si>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</si>
  <si>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</si>
  <si>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</si>
  <si>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</si>
  <si>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</si>
  <si>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</si>
  <si>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</si>
  <si>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</si>
  <si>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</si>
  <si>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</si>
  <si>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</si>
  <si>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</si>
  <si>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</si>
  <si>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</si>
  <si>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</si>
  <si>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</si>
  <si>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апреля</t>
  </si>
  <si>
    <t>за   апрель  2021 г.</t>
  </si>
  <si>
    <t>ост.на 01.05</t>
  </si>
  <si>
    <t>вентиль д 15</t>
  </si>
  <si>
    <t>2шт</t>
  </si>
  <si>
    <t>смена труб д 20 м.пл (10мп) подвал</t>
  </si>
  <si>
    <t>труба д 20 м.пл</t>
  </si>
  <si>
    <t>смена вентиля д 20 (2шт) п-д1 подвал</t>
  </si>
  <si>
    <t>смена труб д 20 м.пл (5мп) подвал</t>
  </si>
  <si>
    <t>вентиль д 20</t>
  </si>
  <si>
    <t>15мп</t>
  </si>
  <si>
    <t>смена вентиля д 15 (3шт) п-д1 подвал</t>
  </si>
  <si>
    <t>3шт</t>
  </si>
  <si>
    <t>бочонок 15</t>
  </si>
  <si>
    <t>1шт</t>
  </si>
  <si>
    <t>цанга</t>
  </si>
  <si>
    <t>смена ламп (6шт) п-д 1,5</t>
  </si>
  <si>
    <t>6шт</t>
  </si>
  <si>
    <t>лампа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</si>
</sst>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K42" sqref="K42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83</v>
      </c>
      <c r="D2" s="8">
        <v>4</v>
      </c>
      <c r="K2" s="5" t="s">
        <v>133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0</v>
      </c>
      <c r="M6" s="46">
        <f>L6*160.174*1.302</f>
        <v>0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775.7931585600002</v>
      </c>
    </row>
    <row r="14" spans="1:13" ht="12.75">
      <c r="A14" t="s">
        <v>94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1.86</v>
      </c>
      <c r="M16" s="46">
        <f t="shared" si="0"/>
        <v>387.8965792800001</v>
      </c>
    </row>
    <row r="17" spans="5:13" ht="12.75">
      <c r="E17" t="s">
        <v>97</v>
      </c>
      <c r="J17" s="15" t="s">
        <v>54</v>
      </c>
      <c r="K17" s="26" t="s">
        <v>80</v>
      </c>
      <c r="L17" s="21">
        <v>12.5</v>
      </c>
      <c r="M17" s="46">
        <f t="shared" si="0"/>
        <v>2606.8318500000005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100</v>
      </c>
      <c r="J20" s="20"/>
      <c r="K20" s="27" t="s">
        <v>58</v>
      </c>
      <c r="L20" s="28">
        <f>SUM(L6:L19)</f>
        <v>20.83</v>
      </c>
      <c r="M20" s="34">
        <f>SUM(M6:M19)</f>
        <v>4344.024594840001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48" t="s">
        <v>143</v>
      </c>
      <c r="L24" s="46">
        <f>0.03*81</f>
        <v>2.4299999999999997</v>
      </c>
      <c r="M24" s="33">
        <f aca="true" t="shared" si="1" ref="M24:M32">L24*160.174*1.302*1.15</f>
        <v>582.7833283859999</v>
      </c>
    </row>
    <row r="25" spans="1:13" ht="12.75">
      <c r="A25" t="s">
        <v>104</v>
      </c>
      <c r="J25" s="20">
        <v>2</v>
      </c>
      <c r="K25" s="20" t="s">
        <v>137</v>
      </c>
      <c r="L25" s="46">
        <f>0.1*155</f>
        <v>15.5</v>
      </c>
      <c r="M25" s="33">
        <f t="shared" si="1"/>
        <v>3717.3422181</v>
      </c>
    </row>
    <row r="26" spans="1:13" ht="12.75">
      <c r="A26" t="s">
        <v>105</v>
      </c>
      <c r="J26" s="20">
        <v>3</v>
      </c>
      <c r="K26" s="20" t="s">
        <v>139</v>
      </c>
      <c r="L26" s="25">
        <v>1.62</v>
      </c>
      <c r="M26" s="33">
        <f t="shared" si="1"/>
        <v>388.522218924</v>
      </c>
    </row>
    <row r="27" spans="1:13" ht="12.75">
      <c r="A27" s="52" t="s">
        <v>106</v>
      </c>
      <c r="B27" s="52"/>
      <c r="C27" s="52"/>
      <c r="D27" s="52"/>
      <c r="E27" s="52"/>
      <c r="F27" s="52"/>
      <c r="G27" s="52"/>
      <c r="J27" s="20">
        <v>4</v>
      </c>
      <c r="K27" s="20" t="s">
        <v>140</v>
      </c>
      <c r="L27" s="46">
        <f>0.05*155</f>
        <v>7.75</v>
      </c>
      <c r="M27" s="33">
        <f t="shared" si="1"/>
        <v>1858.67110905</v>
      </c>
    </row>
    <row r="28" spans="1:13" ht="12.75">
      <c r="A28" t="s">
        <v>107</v>
      </c>
      <c r="B28" s="1"/>
      <c r="C28" s="1"/>
      <c r="D28" s="1"/>
      <c r="J28" s="20">
        <v>5</v>
      </c>
      <c r="K28" s="20" t="s">
        <v>148</v>
      </c>
      <c r="L28" s="25">
        <f>0.06*7.1</f>
        <v>0.426</v>
      </c>
      <c r="M28" s="33">
        <f t="shared" si="1"/>
        <v>102.16695386519999</v>
      </c>
    </row>
    <row r="29" spans="1:13" ht="12.75">
      <c r="A29" t="s">
        <v>108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27.726</v>
      </c>
      <c r="M33" s="34">
        <f>SUM(M24:M32)</f>
        <v>6649.485828325201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135</v>
      </c>
      <c r="L37" s="25" t="s">
        <v>144</v>
      </c>
      <c r="M37" s="25">
        <f>3*318.36</f>
        <v>955.08</v>
      </c>
    </row>
    <row r="38" spans="2:13" ht="12.75">
      <c r="B38" s="1" t="s">
        <v>5</v>
      </c>
      <c r="C38" s="1"/>
      <c r="J38" s="20">
        <v>2</v>
      </c>
      <c r="K38" s="20" t="s">
        <v>138</v>
      </c>
      <c r="L38" s="25" t="s">
        <v>142</v>
      </c>
      <c r="M38" s="46">
        <f>15*121</f>
        <v>1815</v>
      </c>
    </row>
    <row r="39" spans="10:13" ht="12.75">
      <c r="J39" s="20">
        <v>3</v>
      </c>
      <c r="K39" s="20" t="s">
        <v>141</v>
      </c>
      <c r="L39" s="25" t="s">
        <v>136</v>
      </c>
      <c r="M39" s="25">
        <f>2*459</f>
        <v>918</v>
      </c>
    </row>
    <row r="40" spans="1:13" ht="12.75">
      <c r="A40" s="2" t="s">
        <v>6</v>
      </c>
      <c r="F40" s="11">
        <v>56175.9</v>
      </c>
      <c r="J40" s="20">
        <v>4</v>
      </c>
      <c r="K40" s="20" t="s">
        <v>145</v>
      </c>
      <c r="L40" s="25" t="s">
        <v>146</v>
      </c>
      <c r="M40" s="25">
        <v>18.5</v>
      </c>
    </row>
    <row r="41" spans="1:13" ht="12.75">
      <c r="A41" t="s">
        <v>7</v>
      </c>
      <c r="F41" s="5">
        <v>48333.39</v>
      </c>
      <c r="J41" s="20">
        <v>5</v>
      </c>
      <c r="K41" s="20" t="s">
        <v>147</v>
      </c>
      <c r="L41" s="25" t="s">
        <v>136</v>
      </c>
      <c r="M41" s="25">
        <f>2*208.34</f>
        <v>416.68</v>
      </c>
    </row>
    <row r="42" spans="2:13" ht="12.75">
      <c r="B42" t="s">
        <v>8</v>
      </c>
      <c r="F42" s="9">
        <f>F41/F40</f>
        <v>0.8603936919568711</v>
      </c>
      <c r="J42" s="20">
        <v>6</v>
      </c>
      <c r="K42" s="20" t="s">
        <v>150</v>
      </c>
      <c r="L42" s="25" t="s">
        <v>149</v>
      </c>
      <c r="M42" s="25">
        <f>6*11.6</f>
        <v>69.6</v>
      </c>
    </row>
    <row r="43" spans="1:13" ht="12.75">
      <c r="A43" t="s">
        <v>126</v>
      </c>
      <c r="F43" s="5">
        <f>250+400+250</f>
        <v>900</v>
      </c>
      <c r="J43" s="20">
        <v>7</v>
      </c>
      <c r="K43" s="20"/>
      <c r="L43" s="25"/>
      <c r="M43" s="59"/>
    </row>
    <row r="44" spans="1:13" ht="12.75">
      <c r="A44" s="3" t="s">
        <v>9</v>
      </c>
      <c r="B44" s="3"/>
      <c r="C44" s="3"/>
      <c r="D44" s="3"/>
      <c r="E44" s="1"/>
      <c r="F44" s="8">
        <f>F41+F43</f>
        <v>49233.39</v>
      </c>
      <c r="J44" s="20">
        <v>8</v>
      </c>
      <c r="K44" s="20"/>
      <c r="L44" s="25"/>
      <c r="M44" s="59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0"/>
      <c r="L46" s="51"/>
      <c r="M46" s="51"/>
    </row>
    <row r="47" spans="10:13" ht="12.75">
      <c r="J47" s="20">
        <v>11</v>
      </c>
      <c r="K47" s="50"/>
      <c r="L47" s="51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0"/>
      <c r="L48" s="51"/>
      <c r="M48" s="47"/>
    </row>
    <row r="49" spans="1:13" ht="12.75">
      <c r="A49" t="s">
        <v>12</v>
      </c>
      <c r="F49" s="11">
        <f>6729.8*1.302</f>
        <v>8762.1996</v>
      </c>
      <c r="J49" s="20">
        <v>13</v>
      </c>
      <c r="K49" s="50"/>
      <c r="L49" s="51"/>
      <c r="M49" s="47"/>
    </row>
    <row r="50" spans="1:13" ht="12.75">
      <c r="A50" s="6" t="s">
        <v>15</v>
      </c>
      <c r="F50" s="5">
        <f>2727*1.302</f>
        <v>3550.554</v>
      </c>
      <c r="J50" s="20">
        <v>14</v>
      </c>
      <c r="K50" s="50"/>
      <c r="L50" s="51"/>
      <c r="M50" s="47"/>
    </row>
    <row r="51" spans="1:13" ht="12.75">
      <c r="A51" s="60" t="s">
        <v>81</v>
      </c>
      <c r="B51" s="57"/>
      <c r="C51" s="57"/>
      <c r="D51" s="57"/>
      <c r="E51" s="61">
        <v>0</v>
      </c>
      <c r="F51" s="58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12312.7536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18</v>
      </c>
      <c r="K54" s="20"/>
      <c r="L54" s="25"/>
      <c r="M54" s="42"/>
    </row>
    <row r="55" spans="1:13" ht="12.75">
      <c r="A55" t="s">
        <v>77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0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64"/>
      <c r="M57" s="42"/>
    </row>
    <row r="58" spans="1:13" ht="12.75">
      <c r="A58" t="s">
        <v>19</v>
      </c>
      <c r="C58" s="49">
        <v>295302</v>
      </c>
      <c r="D58">
        <v>224780.8</v>
      </c>
      <c r="E58">
        <v>3431.7</v>
      </c>
      <c r="F58" s="35">
        <f>C58/D58*E58</f>
        <v>4508.338227286316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4344.024594840001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6649.485828325201</v>
      </c>
      <c r="J60" s="20"/>
      <c r="K60" s="20"/>
      <c r="L60" s="31" t="s">
        <v>65</v>
      </c>
      <c r="M60" s="28">
        <f>SUM(M37:M59)</f>
        <v>4192.860000000001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4192.860000000001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0.47</v>
      </c>
      <c r="E65" t="s">
        <v>14</v>
      </c>
      <c r="F65" s="11">
        <f>B65*D65</f>
        <v>1612.899</v>
      </c>
    </row>
    <row r="66" spans="1:6" s="49" customFormat="1" ht="12.75">
      <c r="A66" s="57" t="s">
        <v>130</v>
      </c>
      <c r="B66" s="57"/>
      <c r="C66" s="57"/>
      <c r="D66" s="58"/>
      <c r="E66" s="57"/>
      <c r="F66" s="58">
        <v>0</v>
      </c>
    </row>
    <row r="67" spans="1:6" ht="12.75">
      <c r="A67" s="57" t="s">
        <v>82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21307.60765045152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0.24</v>
      </c>
      <c r="E70" t="s">
        <v>14</v>
      </c>
      <c r="F70" s="11">
        <f>B70*D70</f>
        <v>823.608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0.55</v>
      </c>
      <c r="E73" t="s">
        <v>14</v>
      </c>
      <c r="F73" s="11">
        <f>B73*D73</f>
        <v>1887.435</v>
      </c>
    </row>
    <row r="74" spans="1:6" ht="12.75">
      <c r="A74" s="10" t="s">
        <v>29</v>
      </c>
      <c r="F74" s="32">
        <f>F70+F73</f>
        <v>2711.0429999999997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2.13</v>
      </c>
      <c r="E77" t="s">
        <v>14</v>
      </c>
      <c r="F77" s="11">
        <f>B77*D77</f>
        <v>7309.520999999999</v>
      </c>
    </row>
    <row r="78" spans="1:6" ht="12.75">
      <c r="A78" s="10" t="s">
        <v>32</v>
      </c>
      <c r="F78" s="32">
        <f>SUM(F77)</f>
        <v>7309.520999999999</v>
      </c>
    </row>
    <row r="79" spans="1:6" ht="12.75">
      <c r="A79" s="62" t="s">
        <v>76</v>
      </c>
      <c r="B79" s="57"/>
      <c r="C79" s="57"/>
      <c r="D79" s="61">
        <v>0</v>
      </c>
      <c r="E79" s="57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43640.92525045152</v>
      </c>
    </row>
    <row r="81" spans="1:9" ht="12.75">
      <c r="A81" s="1" t="s">
        <v>124</v>
      </c>
      <c r="B81" s="36"/>
      <c r="C81" s="36">
        <v>0.058</v>
      </c>
      <c r="D81" s="1"/>
      <c r="E81" s="1"/>
      <c r="F81" s="32">
        <f>F80*5.8%</f>
        <v>2531.1736645261876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v>3381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v>619.08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v>2951.75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53123.9289149777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44287</v>
      </c>
      <c r="C87" s="40">
        <v>-1091903</v>
      </c>
      <c r="D87" s="44">
        <f>F44</f>
        <v>49233.39</v>
      </c>
      <c r="E87" s="44">
        <f>F85</f>
        <v>53123.9289149777</v>
      </c>
      <c r="F87" s="45">
        <f>C87+D87-E87</f>
        <v>-1095793.5389149776</v>
      </c>
    </row>
    <row r="89" spans="1:6" ht="13.5" thickBot="1">
      <c r="A89" t="s">
        <v>109</v>
      </c>
      <c r="C89" s="53">
        <v>44287</v>
      </c>
      <c r="D89" s="8" t="s">
        <v>110</v>
      </c>
      <c r="E89" s="53">
        <v>44316</v>
      </c>
      <c r="F89" t="s">
        <v>111</v>
      </c>
    </row>
    <row r="90" spans="1:7" ht="13.5" thickBot="1">
      <c r="A90" t="s">
        <v>112</v>
      </c>
      <c r="F90" s="54">
        <f>E87</f>
        <v>53123.9289149777</v>
      </c>
      <c r="G90" t="s">
        <v>14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2017-08-21T12:47:09Z</cp:lastPrinted>
  <dcterms:created xsi:type="dcterms:W3CDTF">2008-08-18T07:30:19Z</dcterms:created>
  <dcterms:modified xsi:type="dcterms:W3CDTF">2021-08-05T07:48:24Z</dcterms:modified>
  <cp:category/>
  <cp:version/>
  <cp:contentType/>
  <cp:contentStatus/>
</cp:coreProperties>
</file>