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<sst xmlns="http://schemas.openxmlformats.org/spreadsheetml/2006/main" count="206" uniqueCount="174">
  <si>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</si>
  <si>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</si>
  <si>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</si>
  <si>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</si>
  <si>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</si>
  <si>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</si>
  <si>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</si>
  <si>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</si>
  <si>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</si>
  <si>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</si>
  <si>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</si>
  <si>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</si>
  <si>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</si>
  <si>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</si>
  <si>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</si>
  <si>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</si>
  <si>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</si>
  <si>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</si>
  <si>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</si>
  <si>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</si>
  <si>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</si>
  <si>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</si>
  <si>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</si>
  <si>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</si>
  <si>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</si>
  <si>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</si>
  <si>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</si>
  <si>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</si>
  <si>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</si>
  <si>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</si>
  <si>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</si>
  <si>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</si>
  <si>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</si>
  <si>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</si>
  <si>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</si>
  <si>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</si>
  <si>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</si>
  <si>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</si>
  <si>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</si>
  <si>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</si>
  <si>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</si>
  <si>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</si>
  <si>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</si>
  <si>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</si>
  <si>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</si>
  <si>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</si>
  <si>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</si>
  <si>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</si>
  <si>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</si>
  <si>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</si>
  <si>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</si>
  <si>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</si>
  <si>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</si>
  <si>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</si>
  <si>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</si>
  <si>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</si>
  <si>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</si>
  <si>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</si>
  <si>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</si>
  <si>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</si>
  <si>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</si>
  <si>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</si>
  <si>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</si>
  <si>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</si>
  <si>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</si>
  <si>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</si>
  <si>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</si>
  <si>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</si>
  <si>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</si>
  <si>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</si>
  <si>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</si>
  <si>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</si>
  <si>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</si>
  <si>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</si>
  <si>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</si>
  <si>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</si>
  <si>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</si>
  <si>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</si>
  <si>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</si>
  <si>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</si>
  <si>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</si>
  <si>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</si>
  <si>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</si>
  <si>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</si>
  <si>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</si>
  <si>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</si>
  <si>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</si>
  <si>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</si>
  <si>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</si>
  <si>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</si>
  <si>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</si>
  <si>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</si>
  <si>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</si>
  <si>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</si>
  <si>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</si>
  <si>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</si>
  <si>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</si>
  <si>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</si>
  <si>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</si>
  <si>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</si>
  <si>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</si>
  <si>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</si>
  <si>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</si>
  <si>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</si>
  <si>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</si>
  <si>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</si>
  <si>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</si>
  <si>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</si>
  <si>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</si>
  <si>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</si>
  <si>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</si>
  <si>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</si>
  <si>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</si>
  <si>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</si>
  <si>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</si>
  <si>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</si>
  <si>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</si>
  <si>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</si>
  <si>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</si>
  <si>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</si>
  <si>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</si>
  <si>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</si>
  <si>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</si>
  <si>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</si>
  <si>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</si>
  <si>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</si>
  <si>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</si>
  <si>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</si>
  <si>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</si>
  <si>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</si>
  <si>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</si>
  <si>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</si>
  <si>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</si>
  <si>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</si>
  <si>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</si>
  <si>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</si>
  <si>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</si>
  <si>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2021г.</t>
  </si>
  <si>
    <t>8,9,10</t>
  </si>
  <si>
    <t>октября</t>
  </si>
  <si>
    <t>за   август, сентябрь, октябрь  2021 г.</t>
  </si>
  <si>
    <t>ост.на 01.11</t>
  </si>
  <si>
    <t>смена вентиля д 32 (2шт) п-д 3,4</t>
  </si>
  <si>
    <t>вентиль д 32</t>
  </si>
  <si>
    <t>2шт</t>
  </si>
  <si>
    <t>резьба 32</t>
  </si>
  <si>
    <t>диск</t>
  </si>
  <si>
    <t>1шт</t>
  </si>
  <si>
    <t>ремонт ливн.канализации</t>
  </si>
  <si>
    <t>электроды</t>
  </si>
  <si>
    <t>3кг</t>
  </si>
  <si>
    <t>смена замка (1шт) щитовая</t>
  </si>
  <si>
    <t>замок</t>
  </si>
  <si>
    <t>смена светильника (1шт) п-д 2</t>
  </si>
  <si>
    <t>светильник</t>
  </si>
  <si>
    <t>провод</t>
  </si>
  <si>
    <t>1мп</t>
  </si>
  <si>
    <t xml:space="preserve">ремонт эл.щита (1шт) </t>
  </si>
  <si>
    <t>автомат</t>
  </si>
  <si>
    <t>смена ламп (6шт) п-д 2,4</t>
  </si>
  <si>
    <t>лампа</t>
  </si>
  <si>
    <t>6шт</t>
  </si>
  <si>
    <t>спец.техника</t>
  </si>
  <si>
    <t>2часа</t>
  </si>
  <si>
    <t>смена ламп (12шт) п-д 1,2</t>
  </si>
  <si>
    <t>12шт</t>
  </si>
  <si>
    <t>смена ламп (16шт) п-д 1,3</t>
  </si>
  <si>
    <t>16шт</t>
  </si>
  <si>
    <t>прочистка канализации</t>
  </si>
  <si>
    <t>смена вентиля д 15 (6шт) чердак</t>
  </si>
  <si>
    <t>вентиль д 15</t>
  </si>
  <si>
    <t>смена замка (2шт) щитовая</t>
  </si>
  <si>
    <t>смена ламп (18шт) п-д 4</t>
  </si>
  <si>
    <t>18шт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</si>
</sst>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43">
      <selection activeCell="F58" sqref="F5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 t="s">
        <v>138</v>
      </c>
      <c r="K2" s="5" t="s">
        <v>140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139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3.69</v>
      </c>
      <c r="M6" s="50">
        <f>L6*160.174*1.302</f>
        <v>769.53676212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0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0">
        <f t="shared" si="0"/>
        <v>4170.930960000001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33.06</v>
      </c>
      <c r="M20" s="33">
        <f>SUM(M6:M19)</f>
        <v>6894.548876880001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142</v>
      </c>
      <c r="L24" s="25">
        <f>0.02*1.03</f>
        <v>0.0206</v>
      </c>
      <c r="M24" s="32">
        <f aca="true" t="shared" si="1" ref="M24:M35">L24*160.174*1.302*1.15</f>
        <v>4.94046772212</v>
      </c>
    </row>
    <row r="25" spans="1:13" ht="12.75">
      <c r="A25" t="s">
        <v>110</v>
      </c>
      <c r="J25" s="23">
        <v>2</v>
      </c>
      <c r="K25" s="35" t="s">
        <v>148</v>
      </c>
      <c r="L25" s="50">
        <v>4.85</v>
      </c>
      <c r="M25" s="32">
        <f t="shared" si="1"/>
        <v>1163.16837147</v>
      </c>
    </row>
    <row r="26" spans="1:13" ht="12.75">
      <c r="A26" t="s">
        <v>111</v>
      </c>
      <c r="J26" s="23">
        <v>3</v>
      </c>
      <c r="K26" s="35" t="s">
        <v>151</v>
      </c>
      <c r="L26" s="55">
        <v>1.07</v>
      </c>
      <c r="M26" s="32">
        <f t="shared" si="1"/>
        <v>256.61652731400005</v>
      </c>
    </row>
    <row r="27" spans="1:13" ht="12.75">
      <c r="A27" t="s">
        <v>112</v>
      </c>
      <c r="J27" s="23">
        <v>4</v>
      </c>
      <c r="K27" s="35" t="s">
        <v>153</v>
      </c>
      <c r="L27" s="25">
        <v>0.89</v>
      </c>
      <c r="M27" s="32">
        <f t="shared" si="1"/>
        <v>213.44739187800002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 t="s">
        <v>157</v>
      </c>
      <c r="L28" s="25">
        <v>4.43</v>
      </c>
      <c r="M28" s="32">
        <f t="shared" si="1"/>
        <v>1062.440388786</v>
      </c>
    </row>
    <row r="29" spans="1:13" ht="12.75">
      <c r="A29" t="s">
        <v>114</v>
      </c>
      <c r="B29" s="1"/>
      <c r="C29" s="1"/>
      <c r="D29" s="1"/>
      <c r="J29" s="23">
        <v>6</v>
      </c>
      <c r="K29" s="35" t="s">
        <v>159</v>
      </c>
      <c r="L29" s="23">
        <f>0.06*7.1</f>
        <v>0.426</v>
      </c>
      <c r="M29" s="32">
        <f t="shared" si="1"/>
        <v>102.16695386519999</v>
      </c>
    </row>
    <row r="30" spans="10:13" ht="12.75">
      <c r="J30" s="23">
        <v>7</v>
      </c>
      <c r="K30" s="35" t="s">
        <v>164</v>
      </c>
      <c r="L30" s="49">
        <f>0.12*7.1</f>
        <v>0.852</v>
      </c>
      <c r="M30" s="32">
        <f t="shared" si="1"/>
        <v>204.33390773039997</v>
      </c>
    </row>
    <row r="31" spans="2:13" ht="12.75">
      <c r="B31" t="s">
        <v>0</v>
      </c>
      <c r="J31" s="23">
        <v>8</v>
      </c>
      <c r="K31" s="35" t="s">
        <v>166</v>
      </c>
      <c r="L31" s="25">
        <f>0.16*7.1</f>
        <v>1.136</v>
      </c>
      <c r="M31" s="32">
        <f t="shared" si="1"/>
        <v>272.4452103072</v>
      </c>
    </row>
    <row r="32" spans="10:13" ht="12.75">
      <c r="J32" s="23">
        <v>9</v>
      </c>
      <c r="K32" s="35" t="s">
        <v>168</v>
      </c>
      <c r="L32" s="25">
        <v>4.83</v>
      </c>
      <c r="M32" s="32">
        <f t="shared" si="1"/>
        <v>1158.371800866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 t="s">
        <v>169</v>
      </c>
      <c r="L33" s="25">
        <f>0.06*81</f>
        <v>4.859999999999999</v>
      </c>
      <c r="M33" s="32">
        <f t="shared" si="1"/>
        <v>1165.5666567719998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 t="s">
        <v>171</v>
      </c>
      <c r="L34" s="25">
        <f>2*1.07</f>
        <v>2.14</v>
      </c>
      <c r="M34" s="32">
        <f t="shared" si="1"/>
        <v>513.2330546280001</v>
      </c>
    </row>
    <row r="35" spans="1:13" ht="12.75">
      <c r="A35" t="s">
        <v>3</v>
      </c>
      <c r="J35" s="23">
        <v>12</v>
      </c>
      <c r="K35" s="35" t="s">
        <v>172</v>
      </c>
      <c r="L35" s="25">
        <f>0.18*7.1</f>
        <v>1.2779999999999998</v>
      </c>
      <c r="M35" s="32">
        <f t="shared" si="1"/>
        <v>306.50086159559993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26.7826</v>
      </c>
      <c r="M36" s="33">
        <f>SUM(M24:M35)</f>
        <v>6423.23159293452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639018.91</v>
      </c>
      <c r="J40" s="23">
        <v>1</v>
      </c>
      <c r="K40" s="35" t="s">
        <v>143</v>
      </c>
      <c r="L40" s="23" t="s">
        <v>144</v>
      </c>
      <c r="M40" s="23">
        <f>2*1336.76</f>
        <v>2673.52</v>
      </c>
    </row>
    <row r="41" spans="1:13" ht="12.75">
      <c r="A41" t="s">
        <v>7</v>
      </c>
      <c r="F41" s="5">
        <v>622652.16</v>
      </c>
      <c r="J41" s="25">
        <v>2</v>
      </c>
      <c r="K41" s="35" t="s">
        <v>145</v>
      </c>
      <c r="L41" s="23" t="s">
        <v>144</v>
      </c>
      <c r="M41" s="23">
        <f>2*72</f>
        <v>144</v>
      </c>
    </row>
    <row r="42" spans="2:13" ht="12.75">
      <c r="B42" t="s">
        <v>8</v>
      </c>
      <c r="F42" s="9">
        <f>F41/F40</f>
        <v>0.9743876906553517</v>
      </c>
      <c r="J42" s="25">
        <v>3</v>
      </c>
      <c r="K42" s="35" t="s">
        <v>146</v>
      </c>
      <c r="L42" s="23" t="s">
        <v>147</v>
      </c>
      <c r="M42" s="23">
        <v>29.5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149</v>
      </c>
      <c r="L43" s="23" t="s">
        <v>150</v>
      </c>
      <c r="M43" s="23">
        <f>3*218.33</f>
        <v>654.99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624752.16</v>
      </c>
      <c r="J44" s="25">
        <v>5</v>
      </c>
      <c r="K44" s="39" t="s">
        <v>152</v>
      </c>
      <c r="L44" s="23" t="s">
        <v>147</v>
      </c>
      <c r="M44" s="23">
        <v>466.25</v>
      </c>
    </row>
    <row r="45" spans="2:13" ht="12.75">
      <c r="B45" s="1" t="s">
        <v>10</v>
      </c>
      <c r="C45" s="1"/>
      <c r="J45" s="25">
        <v>6</v>
      </c>
      <c r="K45" s="39" t="s">
        <v>154</v>
      </c>
      <c r="L45" s="23" t="s">
        <v>147</v>
      </c>
      <c r="M45" s="23">
        <v>178.05</v>
      </c>
    </row>
    <row r="46" spans="10:13" ht="12.75">
      <c r="J46" s="25">
        <v>7</v>
      </c>
      <c r="K46" s="39" t="s">
        <v>155</v>
      </c>
      <c r="L46" s="23" t="s">
        <v>156</v>
      </c>
      <c r="M46" s="23">
        <v>11.4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 t="s">
        <v>158</v>
      </c>
      <c r="L47" s="23" t="s">
        <v>147</v>
      </c>
      <c r="M47" s="23">
        <v>294</v>
      </c>
    </row>
    <row r="48" spans="1:13" ht="12.75">
      <c r="A48" t="s">
        <v>12</v>
      </c>
      <c r="F48" s="11">
        <f>(8517+9314+9204)*1.302</f>
        <v>35199.57</v>
      </c>
      <c r="J48" s="25">
        <v>9</v>
      </c>
      <c r="K48" s="39" t="s">
        <v>160</v>
      </c>
      <c r="L48" s="23" t="s">
        <v>161</v>
      </c>
      <c r="M48" s="23">
        <f>6*11.6</f>
        <v>69.6</v>
      </c>
    </row>
    <row r="49" spans="1:13" ht="12.75">
      <c r="A49" s="6" t="s">
        <v>15</v>
      </c>
      <c r="F49" s="11">
        <f>(12310+12110+12110)*1.302</f>
        <v>47562.060000000005</v>
      </c>
      <c r="J49" s="25">
        <v>10</v>
      </c>
      <c r="K49" s="39" t="s">
        <v>162</v>
      </c>
      <c r="L49" s="23" t="s">
        <v>163</v>
      </c>
      <c r="M49" s="23">
        <f>2*1700</f>
        <v>3400</v>
      </c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 t="s">
        <v>160</v>
      </c>
      <c r="L50" s="23" t="s">
        <v>165</v>
      </c>
      <c r="M50" s="23">
        <f>12*11.56</f>
        <v>138.72</v>
      </c>
    </row>
    <row r="51" spans="1:13" ht="12.75">
      <c r="A51" s="10" t="s">
        <v>27</v>
      </c>
      <c r="D51" s="5"/>
      <c r="F51" s="34">
        <f>F48+F49+F50</f>
        <v>82761.63</v>
      </c>
      <c r="J51" s="25">
        <v>12</v>
      </c>
      <c r="K51" s="39" t="s">
        <v>160</v>
      </c>
      <c r="L51" s="23" t="s">
        <v>167</v>
      </c>
      <c r="M51" s="23">
        <f>16*11.56</f>
        <v>184.96</v>
      </c>
    </row>
    <row r="52" spans="1:13" ht="12.75">
      <c r="A52" s="4" t="s">
        <v>16</v>
      </c>
      <c r="D52" s="5"/>
      <c r="J52" s="25">
        <v>13</v>
      </c>
      <c r="K52" s="39" t="s">
        <v>170</v>
      </c>
      <c r="L52" s="23" t="s">
        <v>161</v>
      </c>
      <c r="M52" s="23">
        <f>6*347</f>
        <v>2082</v>
      </c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39" t="s">
        <v>152</v>
      </c>
      <c r="L53" s="23" t="s">
        <v>144</v>
      </c>
      <c r="M53" s="23">
        <f>2*474.17</f>
        <v>948.34</v>
      </c>
    </row>
    <row r="54" spans="1:13" ht="12.75">
      <c r="A54" t="s">
        <v>83</v>
      </c>
      <c r="B54">
        <v>1194.8</v>
      </c>
      <c r="C54" t="s">
        <v>13</v>
      </c>
      <c r="D54" s="5">
        <v>0.5</v>
      </c>
      <c r="E54" t="s">
        <v>14</v>
      </c>
      <c r="F54" s="11">
        <f>B54*D54</f>
        <v>597.4</v>
      </c>
      <c r="J54" s="25">
        <v>15</v>
      </c>
      <c r="K54" s="39" t="s">
        <v>160</v>
      </c>
      <c r="L54" s="23" t="s">
        <v>173</v>
      </c>
      <c r="M54" s="23">
        <f>18*11.6</f>
        <v>208.79999999999998</v>
      </c>
    </row>
    <row r="55" spans="1:13" ht="12.75">
      <c r="A55" s="10" t="s">
        <v>17</v>
      </c>
      <c r="B55" s="10"/>
      <c r="C55" s="10"/>
      <c r="F55" s="34">
        <f>SUM(F53:F54)</f>
        <v>597.4</v>
      </c>
      <c r="J55" s="25">
        <v>16</v>
      </c>
      <c r="K55" s="39"/>
      <c r="L55" s="23"/>
      <c r="M55" s="23"/>
    </row>
    <row r="56" spans="1:13" ht="12.75">
      <c r="A56" s="4" t="s">
        <v>60</v>
      </c>
      <c r="J56" s="20"/>
      <c r="K56" s="20"/>
      <c r="L56" s="31" t="s">
        <v>58</v>
      </c>
      <c r="M56" s="33">
        <f>SUM(M40:M55)</f>
        <v>11484.13</v>
      </c>
    </row>
    <row r="57" spans="1:10" ht="12.75">
      <c r="A57" t="s">
        <v>68</v>
      </c>
      <c r="B57" s="10">
        <v>4</v>
      </c>
      <c r="D57" s="5">
        <v>6305</v>
      </c>
      <c r="F57" s="5">
        <f>B57*D57*3</f>
        <v>75660</v>
      </c>
      <c r="J57" s="46"/>
    </row>
    <row r="58" spans="1:10" ht="12.75">
      <c r="A58" s="58" t="s">
        <v>136</v>
      </c>
      <c r="B58" s="64"/>
      <c r="C58" s="58"/>
      <c r="D58" s="59"/>
      <c r="E58" s="58"/>
      <c r="F58" s="59">
        <v>0</v>
      </c>
      <c r="J58" s="46"/>
    </row>
    <row r="59" spans="1:10" ht="12.75">
      <c r="A59" s="10" t="s">
        <v>64</v>
      </c>
      <c r="F59" s="8">
        <f>SUM(F57+F58)</f>
        <v>75660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1">
        <v>904049</v>
      </c>
      <c r="D61">
        <v>224780.6</v>
      </c>
      <c r="E61">
        <v>9983.4</v>
      </c>
      <c r="F61" s="36">
        <f>C61/D61*E61</f>
        <v>40152.4098903553</v>
      </c>
      <c r="J61" s="46"/>
    </row>
    <row r="62" spans="1:10" ht="12.75">
      <c r="A62" t="s">
        <v>19</v>
      </c>
      <c r="F62" s="36">
        <f>M20</f>
        <v>6894.548876880001</v>
      </c>
      <c r="J62" s="46"/>
    </row>
    <row r="63" spans="1:10" ht="12.75">
      <c r="A63" t="s">
        <v>20</v>
      </c>
      <c r="F63" s="11">
        <f>M36</f>
        <v>6423.23159293452</v>
      </c>
      <c r="J63" s="46"/>
    </row>
    <row r="64" spans="1:6" ht="12.75">
      <c r="A64" t="s">
        <v>73</v>
      </c>
      <c r="F64" s="11">
        <f>2*600*1.302</f>
        <v>1562.4</v>
      </c>
    </row>
    <row r="65" spans="1:6" ht="12.75">
      <c r="A65" t="s">
        <v>21</v>
      </c>
      <c r="F65" s="11">
        <f>M56</f>
        <v>11484.13</v>
      </c>
    </row>
    <row r="66" spans="1:6" ht="12.75">
      <c r="A66" t="s">
        <v>22</v>
      </c>
      <c r="F66" s="5"/>
    </row>
    <row r="67" spans="1:6" ht="12.75">
      <c r="A67" s="58" t="s">
        <v>79</v>
      </c>
      <c r="B67" s="58"/>
      <c r="C67" s="58"/>
      <c r="D67" s="58"/>
      <c r="E67" s="58"/>
      <c r="F67" s="59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2.17</v>
      </c>
      <c r="E69" t="s">
        <v>14</v>
      </c>
      <c r="F69" s="11">
        <f>B69*D69</f>
        <v>21663.978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88180.69836016983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0.73</v>
      </c>
      <c r="E73" t="s">
        <v>14</v>
      </c>
      <c r="F73" s="11">
        <f>B73*D73</f>
        <v>7287.882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3.03</v>
      </c>
      <c r="E76" t="s">
        <v>14</v>
      </c>
      <c r="F76" s="11">
        <f>B76*D76</f>
        <v>30249.701999999997</v>
      </c>
    </row>
    <row r="77" spans="1:6" ht="12.75">
      <c r="A77" s="10" t="s">
        <v>66</v>
      </c>
      <c r="F77" s="34">
        <f>F73+F76</f>
        <v>37537.583999999995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7.87</v>
      </c>
      <c r="E80" t="s">
        <v>14</v>
      </c>
      <c r="F80" s="11">
        <f>B80*D80</f>
        <v>78569.358</v>
      </c>
    </row>
    <row r="81" spans="1:9" ht="12.75">
      <c r="A81" s="4" t="s">
        <v>67</v>
      </c>
      <c r="B81" s="1"/>
      <c r="F81" s="34">
        <f>SUM(F80)</f>
        <v>78569.358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363306.67036016984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21071.78688088985</v>
      </c>
    </row>
    <row r="85" spans="1:6" ht="12.75">
      <c r="A85" s="1"/>
      <c r="B85" s="38" t="s">
        <v>133</v>
      </c>
      <c r="C85" s="38"/>
      <c r="D85" s="1"/>
      <c r="E85" s="56"/>
      <c r="F85" s="57">
        <f>33959.8*3</f>
        <v>101879.40000000001</v>
      </c>
    </row>
    <row r="86" spans="1:6" ht="12.75">
      <c r="A86" s="1"/>
      <c r="B86" s="38" t="s">
        <v>134</v>
      </c>
      <c r="C86" s="38"/>
      <c r="D86" s="1"/>
      <c r="E86" s="56"/>
      <c r="F86" s="57">
        <f>3*1679.21</f>
        <v>5037.63</v>
      </c>
    </row>
    <row r="87" spans="1:6" ht="12.75">
      <c r="A87" s="1"/>
      <c r="B87" s="38" t="s">
        <v>135</v>
      </c>
      <c r="C87" s="38"/>
      <c r="D87" s="1"/>
      <c r="E87" s="56"/>
      <c r="F87" s="57">
        <f>3*9417.02</f>
        <v>28251.06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519546.5472410597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141</v>
      </c>
    </row>
    <row r="90" spans="1:6" ht="12.75">
      <c r="A90" s="13"/>
      <c r="B90" s="42">
        <v>44409</v>
      </c>
      <c r="C90" s="43">
        <v>1475324</v>
      </c>
      <c r="D90" s="47">
        <f>F44</f>
        <v>624752.16</v>
      </c>
      <c r="E90" s="47">
        <f>F88</f>
        <v>519546.5472410597</v>
      </c>
      <c r="F90" s="45">
        <f>C90+D90-E90</f>
        <v>1580529.6127589406</v>
      </c>
    </row>
    <row r="92" spans="1:6" ht="13.5" thickBot="1">
      <c r="A92" t="s">
        <v>116</v>
      </c>
      <c r="C92" s="53">
        <v>44409</v>
      </c>
      <c r="D92" s="8" t="s">
        <v>117</v>
      </c>
      <c r="E92" s="53">
        <v>44500</v>
      </c>
      <c r="F92" t="s">
        <v>118</v>
      </c>
    </row>
    <row r="93" spans="1:7" ht="13.5" thickBot="1">
      <c r="A93" t="s">
        <v>119</v>
      </c>
      <c r="F93" s="52">
        <f>E90</f>
        <v>519546.5472410597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2022-02-09T07:02:59Z</dcterms:modified>
  <cp:category/>
  <cp:version/>
  <cp:contentType/>
  <cp:contentStatus/>
</cp:coreProperties>
</file>