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<sst xmlns="http://schemas.openxmlformats.org/spreadsheetml/2006/main" count="200" uniqueCount="173">
  <si>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</si>
  <si>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</si>
  <si>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</si>
  <si>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</si>
  <si>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</si>
  <si>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</si>
  <si>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</si>
  <si>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</si>
  <si>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</si>
  <si>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</si>
  <si>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</si>
  <si>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</si>
  <si>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</si>
  <si>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</si>
  <si>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</si>
  <si>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</si>
  <si>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</si>
  <si>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</si>
  <si>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</si>
  <si>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</si>
  <si>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</si>
  <si>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</si>
  <si>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</si>
  <si>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</si>
  <si>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</si>
  <si>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</si>
  <si>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</si>
  <si>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</si>
  <si>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</si>
  <si>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</si>
  <si>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</si>
  <si>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</si>
  <si>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</si>
  <si>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</si>
  <si>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</si>
  <si>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</si>
  <si>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</si>
  <si>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</si>
  <si>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</si>
  <si>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</si>
  <si>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</si>
  <si>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</si>
  <si>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</si>
  <si>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</si>
  <si>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</si>
  <si>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</si>
  <si>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</si>
  <si>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</si>
  <si>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</si>
  <si>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</si>
  <si>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</si>
  <si>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</si>
  <si>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</si>
  <si>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</si>
  <si>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</si>
  <si>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</si>
  <si>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</si>
  <si>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</si>
  <si>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</si>
  <si>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</si>
  <si>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</si>
  <si>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</si>
  <si>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</si>
  <si>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</si>
  <si>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</si>
  <si>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</si>
  <si>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</si>
  <si>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</si>
  <si>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</si>
  <si>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</si>
  <si>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</si>
  <si>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</si>
  <si>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</si>
  <si>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</si>
  <si>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</si>
  <si>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</si>
  <si>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</si>
  <si>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</si>
  <si>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</si>
  <si>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</si>
  <si>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</si>
  <si>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</si>
  <si>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</si>
  <si>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</si>
  <si>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</si>
  <si>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</si>
  <si>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</si>
  <si>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</si>
  <si>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</si>
  <si>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</si>
  <si>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</si>
  <si>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</si>
  <si>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</si>
  <si>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</si>
  <si>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</si>
  <si>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</si>
  <si>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</si>
  <si>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</si>
  <si>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</si>
  <si>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</si>
  <si>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</si>
  <si>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</si>
  <si>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</si>
  <si>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</si>
  <si>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</si>
  <si>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</si>
  <si>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</si>
  <si>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</si>
  <si>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</si>
  <si>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</si>
  <si>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</si>
  <si>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</si>
  <si>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</si>
  <si>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</si>
  <si>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</si>
  <si>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</si>
  <si>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</si>
  <si>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</si>
  <si>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</si>
  <si>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</si>
  <si>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</si>
  <si>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</si>
  <si>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</si>
  <si>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</si>
  <si>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</si>
  <si>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</si>
  <si>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</si>
  <si>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</si>
  <si>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</si>
  <si>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</si>
  <si>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</si>
  <si>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</si>
  <si>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</si>
  <si>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</si>
  <si>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</si>
  <si>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</si>
  <si>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</si>
  <si>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</si>
  <si>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апреля</t>
  </si>
  <si>
    <t>за   апрель  2021 г.</t>
  </si>
  <si>
    <t>ост.на 01.05</t>
  </si>
  <si>
    <t>ремонт цем.стяжки п-д3</t>
  </si>
  <si>
    <t>горизонт</t>
  </si>
  <si>
    <t>40кг</t>
  </si>
  <si>
    <t>наливные полы</t>
  </si>
  <si>
    <t>100кг</t>
  </si>
  <si>
    <t>цемент</t>
  </si>
  <si>
    <t>75кг</t>
  </si>
  <si>
    <t>бетоноконтакт</t>
  </si>
  <si>
    <t>1шт</t>
  </si>
  <si>
    <t>устр-во полива из труб д 20 м/пл</t>
  </si>
  <si>
    <t>уст-ка вентиля д 15 (1шт)</t>
  </si>
  <si>
    <t>труба д 20 м/пл</t>
  </si>
  <si>
    <t>6мп</t>
  </si>
  <si>
    <t>вентиль д 15</t>
  </si>
  <si>
    <t>покраска полов п-д3</t>
  </si>
  <si>
    <t>валик</t>
  </si>
  <si>
    <t>2шт</t>
  </si>
  <si>
    <t>краска желто-коричневая</t>
  </si>
  <si>
    <t>20кг</t>
  </si>
  <si>
    <t>кисть</t>
  </si>
  <si>
    <t>3шт</t>
  </si>
  <si>
    <t>номерация этажей</t>
  </si>
  <si>
    <t>эмаль аэрозольная черна</t>
  </si>
  <si>
    <t xml:space="preserve">ремонт эл.щита </t>
  </si>
  <si>
    <t>вн 32</t>
  </si>
  <si>
    <t xml:space="preserve">динрейка </t>
  </si>
  <si>
    <t>провод</t>
  </si>
  <si>
    <t>5мп</t>
  </si>
  <si>
    <t>прокол</t>
  </si>
  <si>
    <t>азс 16</t>
  </si>
  <si>
    <t xml:space="preserve">смена розетки (2шт) </t>
  </si>
  <si>
    <t>розетка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</si>
</sst>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59" sqref="M59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4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138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2.84</v>
      </c>
      <c r="M6" s="44">
        <f>L6*160.174*1.302</f>
        <v>592.27219632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4.02</v>
      </c>
      <c r="M16" s="44">
        <f t="shared" si="0"/>
        <v>838.35712296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13.79</v>
      </c>
      <c r="M20" s="33">
        <f>SUM(M6:M19)</f>
        <v>2875.8568969200005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f>0.48*39.51</f>
        <v>18.964799999999997</v>
      </c>
      <c r="M24" s="32">
        <f aca="true" t="shared" si="1" ref="M24:M38">L24*160.174*1.302*1.15</f>
        <v>4548.300109536959</v>
      </c>
    </row>
    <row r="25" spans="1:13" ht="12.75">
      <c r="A25" t="s">
        <v>111</v>
      </c>
      <c r="J25" s="20">
        <v>2</v>
      </c>
      <c r="K25" s="20" t="s">
        <v>150</v>
      </c>
      <c r="L25" s="44">
        <f>0.06*155</f>
        <v>9.299999999999999</v>
      </c>
      <c r="M25" s="32">
        <f t="shared" si="1"/>
        <v>2230.4053308599996</v>
      </c>
    </row>
    <row r="26" spans="1:13" ht="12.75">
      <c r="A26" t="s">
        <v>112</v>
      </c>
      <c r="J26" s="20">
        <v>3</v>
      </c>
      <c r="K26" s="20" t="s">
        <v>151</v>
      </c>
      <c r="L26" s="44">
        <v>0.81</v>
      </c>
      <c r="M26" s="32">
        <f t="shared" si="1"/>
        <v>194.261109462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 t="s">
        <v>155</v>
      </c>
      <c r="L27" s="44">
        <f>0.15*45.6</f>
        <v>6.84</v>
      </c>
      <c r="M27" s="32">
        <f t="shared" si="1"/>
        <v>1640.427146568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162</v>
      </c>
      <c r="L28" s="44">
        <v>2.5</v>
      </c>
      <c r="M28" s="32">
        <f t="shared" si="1"/>
        <v>599.5713255000001</v>
      </c>
    </row>
    <row r="29" spans="10:13" ht="12.75">
      <c r="J29" s="20">
        <v>6</v>
      </c>
      <c r="K29" s="20" t="s">
        <v>164</v>
      </c>
      <c r="L29" s="44">
        <v>4.83</v>
      </c>
      <c r="M29" s="32">
        <f t="shared" si="1"/>
        <v>1158.371800866</v>
      </c>
    </row>
    <row r="30" spans="2:13" ht="12.75">
      <c r="B30" t="s">
        <v>0</v>
      </c>
      <c r="J30" s="20">
        <v>7</v>
      </c>
      <c r="K30" s="20" t="s">
        <v>171</v>
      </c>
      <c r="L30" s="44">
        <v>0.48</v>
      </c>
      <c r="M30" s="32">
        <f t="shared" si="1"/>
        <v>115.117694496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142619.13</v>
      </c>
      <c r="J39" s="20"/>
      <c r="K39" s="29" t="s">
        <v>50</v>
      </c>
      <c r="L39" s="28">
        <f>SUM(L24:L38)</f>
        <v>43.72479999999999</v>
      </c>
      <c r="M39" s="33">
        <f>SUM(M24:M38)</f>
        <v>10486.454517288958</v>
      </c>
    </row>
    <row r="40" spans="1:11" ht="12.75">
      <c r="A40" t="s">
        <v>7</v>
      </c>
      <c r="F40" s="5">
        <v>119833.09</v>
      </c>
      <c r="K40" s="1" t="s">
        <v>54</v>
      </c>
    </row>
    <row r="41" spans="2:13" ht="12.75">
      <c r="B41" t="s">
        <v>8</v>
      </c>
      <c r="F41" s="9">
        <f>F40/F39</f>
        <v>0.8402315313520703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121538.09</v>
      </c>
      <c r="J43" s="23">
        <v>1</v>
      </c>
      <c r="K43" s="20" t="s">
        <v>142</v>
      </c>
      <c r="L43" s="25" t="s">
        <v>143</v>
      </c>
      <c r="M43" s="23">
        <f>40*12.75</f>
        <v>510</v>
      </c>
    </row>
    <row r="44" spans="10:13" ht="12.75">
      <c r="J44" s="23">
        <v>2</v>
      </c>
      <c r="K44" s="20" t="s">
        <v>144</v>
      </c>
      <c r="L44" s="23" t="s">
        <v>145</v>
      </c>
      <c r="M44" s="23">
        <f>100*11.95</f>
        <v>1195</v>
      </c>
    </row>
    <row r="45" spans="2:13" ht="12.75">
      <c r="B45" s="1" t="s">
        <v>10</v>
      </c>
      <c r="C45" s="1"/>
      <c r="J45" s="23">
        <v>3</v>
      </c>
      <c r="K45" s="43" t="s">
        <v>146</v>
      </c>
      <c r="L45" s="23" t="s">
        <v>147</v>
      </c>
      <c r="M45" s="52">
        <f>75*7.8</f>
        <v>585</v>
      </c>
    </row>
    <row r="46" spans="10:13" ht="12.75">
      <c r="J46" s="23">
        <v>4</v>
      </c>
      <c r="K46" s="43" t="s">
        <v>148</v>
      </c>
      <c r="L46" s="23" t="s">
        <v>149</v>
      </c>
      <c r="M46" s="52">
        <v>3569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 t="s">
        <v>152</v>
      </c>
      <c r="L47" s="23" t="s">
        <v>153</v>
      </c>
      <c r="M47" s="23">
        <f>6*121</f>
        <v>726</v>
      </c>
    </row>
    <row r="48" spans="1:13" ht="12.75">
      <c r="A48" t="s">
        <v>12</v>
      </c>
      <c r="F48" s="11">
        <f>4614*1.302</f>
        <v>6007.428</v>
      </c>
      <c r="J48" s="23">
        <v>6</v>
      </c>
      <c r="K48" s="43" t="s">
        <v>154</v>
      </c>
      <c r="L48" s="23" t="s">
        <v>149</v>
      </c>
      <c r="M48" s="52">
        <v>318.36</v>
      </c>
    </row>
    <row r="49" spans="1:13" ht="12.75">
      <c r="A49" s="6" t="s">
        <v>15</v>
      </c>
      <c r="F49" s="11">
        <f>7500*1.302</f>
        <v>9765</v>
      </c>
      <c r="J49" s="23">
        <v>7</v>
      </c>
      <c r="K49" s="43" t="s">
        <v>156</v>
      </c>
      <c r="L49" s="23" t="s">
        <v>157</v>
      </c>
      <c r="M49" s="23">
        <f>2*134.67</f>
        <v>269.34</v>
      </c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 t="s">
        <v>158</v>
      </c>
      <c r="L50" s="23" t="s">
        <v>159</v>
      </c>
      <c r="M50" s="23">
        <f>20*151.4</f>
        <v>3028</v>
      </c>
    </row>
    <row r="51" spans="1:13" ht="12.75">
      <c r="A51" s="4" t="s">
        <v>26</v>
      </c>
      <c r="B51" s="1"/>
      <c r="F51" s="31">
        <f>F48+F49+F50</f>
        <v>15772.428</v>
      </c>
      <c r="J51" s="23">
        <v>9</v>
      </c>
      <c r="K51" s="43" t="s">
        <v>160</v>
      </c>
      <c r="L51" s="23" t="s">
        <v>161</v>
      </c>
      <c r="M51" s="23">
        <f>3*117.69</f>
        <v>353.07</v>
      </c>
    </row>
    <row r="52" spans="1:13" ht="12.75">
      <c r="A52" s="4" t="s">
        <v>16</v>
      </c>
      <c r="J52" s="23">
        <v>10</v>
      </c>
      <c r="K52" s="43" t="s">
        <v>163</v>
      </c>
      <c r="L52" s="23" t="s">
        <v>157</v>
      </c>
      <c r="M52" s="23">
        <f>2*206</f>
        <v>412</v>
      </c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 t="s">
        <v>165</v>
      </c>
      <c r="L53" s="23" t="s">
        <v>149</v>
      </c>
      <c r="M53" s="23">
        <v>327.79</v>
      </c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12</v>
      </c>
      <c r="K54" s="43" t="s">
        <v>166</v>
      </c>
      <c r="L54" s="23" t="s">
        <v>149</v>
      </c>
      <c r="M54" s="23">
        <v>61.1</v>
      </c>
    </row>
    <row r="55" spans="1:13" ht="12.75">
      <c r="A55" s="4" t="s">
        <v>73</v>
      </c>
      <c r="B55" s="4"/>
      <c r="C55" s="10"/>
      <c r="F55" s="31">
        <f>SUM(F53:F54)</f>
        <v>0</v>
      </c>
      <c r="G55" s="45"/>
      <c r="J55" s="23">
        <v>13</v>
      </c>
      <c r="K55" s="43" t="s">
        <v>167</v>
      </c>
      <c r="L55" s="23" t="s">
        <v>168</v>
      </c>
      <c r="M55" s="23">
        <f>5*39.3</f>
        <v>196.5</v>
      </c>
    </row>
    <row r="56" spans="1:13" ht="12.75">
      <c r="A56" s="4" t="s">
        <v>59</v>
      </c>
      <c r="B56" s="10"/>
      <c r="C56" s="10"/>
      <c r="F56" s="1"/>
      <c r="J56" s="23">
        <v>14</v>
      </c>
      <c r="K56" s="43" t="s">
        <v>169</v>
      </c>
      <c r="L56" s="23" t="s">
        <v>149</v>
      </c>
      <c r="M56" s="23">
        <v>100</v>
      </c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B57*D57</f>
        <v>18915</v>
      </c>
      <c r="G57" s="1"/>
      <c r="J57" s="23">
        <v>15</v>
      </c>
      <c r="K57" s="43" t="s">
        <v>170</v>
      </c>
      <c r="L57" s="23" t="s">
        <v>149</v>
      </c>
      <c r="M57" s="23">
        <v>92.2</v>
      </c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 t="s">
        <v>172</v>
      </c>
      <c r="L58" s="23" t="s">
        <v>157</v>
      </c>
      <c r="M58" s="23">
        <f>2*128.97</f>
        <v>257.94</v>
      </c>
    </row>
    <row r="59" spans="1:13" ht="12.75">
      <c r="A59" s="4" t="s">
        <v>72</v>
      </c>
      <c r="B59" s="1"/>
      <c r="F59" s="8">
        <f>SUM(F57+F58)</f>
        <v>18915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295302</v>
      </c>
      <c r="D61">
        <v>224780.6</v>
      </c>
      <c r="E61">
        <v>6455.5</v>
      </c>
      <c r="F61" s="34">
        <f>C61/D61*E61</f>
        <v>8480.812227567681</v>
      </c>
      <c r="J61" s="23">
        <v>19</v>
      </c>
      <c r="K61" s="43"/>
      <c r="L61" s="23"/>
      <c r="M61" s="23"/>
    </row>
    <row r="62" spans="1:13" ht="12.75">
      <c r="A62" t="s">
        <v>18</v>
      </c>
      <c r="F62" s="34">
        <f>M20</f>
        <v>2875.8568969200005</v>
      </c>
      <c r="J62" s="23">
        <v>20</v>
      </c>
      <c r="K62" s="43"/>
      <c r="L62" s="23"/>
      <c r="M62" s="23"/>
    </row>
    <row r="63" spans="1:13" ht="12.75">
      <c r="A63" t="s">
        <v>19</v>
      </c>
      <c r="F63" s="11">
        <f>M39</f>
        <v>10486.454517288958</v>
      </c>
      <c r="J63" s="23">
        <v>21</v>
      </c>
      <c r="K63" s="43"/>
      <c r="L63" s="23"/>
      <c r="M63" s="23"/>
    </row>
    <row r="64" spans="1:13" ht="12.75">
      <c r="A64" t="s">
        <v>76</v>
      </c>
      <c r="F64" s="5">
        <f>0*600*1.302</f>
        <v>0</v>
      </c>
      <c r="J64" s="23">
        <v>22</v>
      </c>
      <c r="K64" s="43"/>
      <c r="L64" s="23"/>
      <c r="M64" s="23"/>
    </row>
    <row r="65" spans="1:13" ht="12.75">
      <c r="A65" t="s">
        <v>20</v>
      </c>
      <c r="F65" s="11">
        <f>M69</f>
        <v>12001.300000000003</v>
      </c>
      <c r="J65" s="23">
        <v>23</v>
      </c>
      <c r="K65" s="43"/>
      <c r="L65" s="23"/>
      <c r="M65" s="23"/>
    </row>
    <row r="66" spans="1:13" ht="12.75">
      <c r="A66" t="s">
        <v>21</v>
      </c>
      <c r="J66" s="23">
        <v>24</v>
      </c>
      <c r="K66" s="43"/>
      <c r="L66" s="23"/>
      <c r="M66" s="23"/>
    </row>
    <row r="67" spans="1:13" ht="12.75">
      <c r="A67" t="s">
        <v>22</v>
      </c>
      <c r="J67" s="23">
        <v>25</v>
      </c>
      <c r="K67" s="43"/>
      <c r="L67" s="23"/>
      <c r="M67" s="23"/>
    </row>
    <row r="68" spans="2:13" ht="12.75">
      <c r="B68">
        <v>6455.5</v>
      </c>
      <c r="C68" t="s">
        <v>13</v>
      </c>
      <c r="D68" s="11">
        <v>0.47</v>
      </c>
      <c r="E68" t="s">
        <v>14</v>
      </c>
      <c r="F68" s="11">
        <f>B68*D68</f>
        <v>3034.085</v>
      </c>
      <c r="J68" s="23">
        <v>26</v>
      </c>
      <c r="K68" s="43"/>
      <c r="L68" s="23"/>
      <c r="M68" s="23"/>
    </row>
    <row r="69" spans="1:13" ht="12.75">
      <c r="A69" s="47" t="s">
        <v>86</v>
      </c>
      <c r="B69" s="47"/>
      <c r="C69" s="47"/>
      <c r="D69" s="48"/>
      <c r="E69" s="47"/>
      <c r="F69" s="48">
        <v>0</v>
      </c>
      <c r="J69" s="20"/>
      <c r="K69" s="20"/>
      <c r="L69" s="30" t="s">
        <v>57</v>
      </c>
      <c r="M69" s="33">
        <f>SUM(M43:M68)</f>
        <v>12001.300000000003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36878.50864177664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0.24</v>
      </c>
      <c r="E73" t="s">
        <v>14</v>
      </c>
      <c r="F73" s="11">
        <f>B73*D73</f>
        <v>1549.32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0.55</v>
      </c>
      <c r="F76" s="11">
        <f>B76*D76</f>
        <v>3550.525</v>
      </c>
    </row>
    <row r="77" spans="1:6" ht="12.75">
      <c r="A77" s="4" t="s">
        <v>63</v>
      </c>
      <c r="B77" s="1"/>
      <c r="F77" s="31">
        <f>F73+F76</f>
        <v>5099.845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2.13</v>
      </c>
      <c r="F80" s="11">
        <f>B80*D80</f>
        <v>13750.215</v>
      </c>
    </row>
    <row r="81" spans="1:9" ht="12.75">
      <c r="A81" s="4" t="s">
        <v>65</v>
      </c>
      <c r="B81" s="1"/>
      <c r="F81" s="31">
        <f>SUM(F80)</f>
        <v>13750.215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90415.99664177664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5244.127805223045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v>684.73</v>
      </c>
    </row>
    <row r="87" spans="1:6" ht="12.75">
      <c r="A87" s="1"/>
      <c r="B87" s="39" t="s">
        <v>134</v>
      </c>
      <c r="C87" s="39"/>
      <c r="D87" s="1"/>
      <c r="E87" s="54"/>
      <c r="F87" s="55">
        <v>3610.22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113121.36464699969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140</v>
      </c>
    </row>
    <row r="90" spans="1:6" ht="12.75">
      <c r="A90" s="13"/>
      <c r="B90" s="46">
        <v>44287</v>
      </c>
      <c r="C90" s="25">
        <v>-19313</v>
      </c>
      <c r="D90" s="40">
        <f>F43</f>
        <v>121538.09</v>
      </c>
      <c r="E90" s="40">
        <f>F88</f>
        <v>113121.36464699969</v>
      </c>
      <c r="F90" s="41">
        <f>C90+D90-E90</f>
        <v>-10896.274646999693</v>
      </c>
    </row>
    <row r="92" spans="1:6" ht="13.5" thickBot="1">
      <c r="A92" t="s">
        <v>116</v>
      </c>
      <c r="C92" s="50">
        <v>44287</v>
      </c>
      <c r="D92" s="8" t="s">
        <v>117</v>
      </c>
      <c r="E92" s="50">
        <v>44316</v>
      </c>
      <c r="F92" t="s">
        <v>118</v>
      </c>
    </row>
    <row r="93" spans="1:7" ht="13.5" thickBot="1">
      <c r="A93" t="s">
        <v>119</v>
      </c>
      <c r="F93" s="51">
        <f>E90</f>
        <v>113121.36464699969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2021-08-09T13:35:15Z</dcterms:modified>
  <cp:category/>
  <cp:version/>
  <cp:contentType/>
  <cp:contentStatus/>
</cp:coreProperties>
</file>