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<sst xmlns="http://schemas.openxmlformats.org/spreadsheetml/2006/main" count="158" uniqueCount="135">
  <si>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</si>
  <si>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</si>
  <si>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</si>
  <si>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</si>
  <si>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</si>
  <si>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</si>
  <si>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</si>
  <si>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</si>
  <si>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</si>
  <si>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</si>
  <si>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</si>
  <si>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</si>
  <si>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</si>
  <si>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</si>
  <si>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</si>
  <si>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</si>
  <si>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</si>
  <si>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</si>
  <si>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</si>
  <si>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</si>
  <si>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</si>
  <si>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</si>
  <si>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</si>
  <si>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</si>
  <si>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</si>
  <si>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</si>
  <si>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</si>
  <si>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</si>
  <si>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</si>
  <si>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</si>
  <si>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</si>
  <si>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</si>
  <si>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</si>
  <si>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</si>
  <si>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</si>
  <si>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</si>
  <si>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</si>
  <si>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</si>
  <si>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</si>
  <si>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</si>
  <si>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</si>
  <si>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</si>
  <si>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</si>
  <si>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</si>
  <si>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</si>
  <si>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</si>
  <si>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</si>
  <si>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</si>
  <si>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</si>
  <si>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</si>
  <si>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</si>
  <si>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</si>
  <si>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</si>
  <si>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</si>
  <si>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</si>
  <si>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</si>
  <si>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</si>
  <si>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</si>
  <si>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</si>
  <si>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</si>
  <si>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</si>
  <si>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</si>
  <si>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</si>
  <si>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</si>
  <si>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</si>
  <si>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</si>
  <si>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</si>
  <si>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</si>
  <si>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</si>
  <si>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</si>
  <si>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</si>
  <si>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</si>
  <si>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</si>
  <si>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</si>
  <si>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</si>
  <si>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</si>
  <si>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</si>
  <si>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</si>
  <si>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</si>
  <si>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</si>
  <si>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</si>
  <si>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</si>
  <si>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</si>
  <si>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</si>
  <si>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</si>
  <si>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</si>
  <si>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</si>
  <si>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</si>
  <si>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</si>
  <si>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</si>
  <si>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</si>
  <si>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</si>
  <si>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</si>
  <si>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</si>
  <si>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</si>
  <si>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</si>
  <si>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</si>
  <si>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</si>
  <si>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</si>
  <si>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</si>
  <si>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</si>
  <si>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</si>
  <si>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</si>
  <si>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</si>
  <si>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</si>
  <si>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</si>
  <si>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</si>
  <si>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</si>
  <si>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</si>
  <si>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</si>
  <si>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</si>
  <si>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</si>
  <si>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</si>
  <si>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</si>
  <si>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</si>
  <si>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</si>
  <si>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</si>
  <si>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</si>
  <si>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</si>
  <si>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</si>
  <si>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</si>
  <si>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</si>
  <si>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</si>
  <si>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</si>
  <si>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</si>
  <si>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</si>
  <si>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</si>
  <si>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</si>
  <si>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</si>
  <si>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</si>
  <si>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</si>
  <si>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</si>
  <si>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марта</t>
  </si>
  <si>
    <t>за   март  2021 г.</t>
  </si>
  <si>
    <t>ост.на 01.04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</si>
</sst>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D54" sqref="D54:D76"/>
    </sheetView>
  </sheetViews>
  <sheetFormatPr defaultColWidth="9.00390625" defaultRowHeight="12.75"/>
  <cols>
    <col min="1" max="1" width="15.625" style="0" customWidth="1"/>
    <col min="3" max="3" width="12.875" style="0" customWidth="1"/>
    <col min="4" max="4" width="11.125" style="0" customWidth="1"/>
    <col min="5" max="5" width="12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3</v>
      </c>
      <c r="K2" s="5" t="s">
        <v>133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L6*160.174*1.302</f>
        <v>0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5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0.74</v>
      </c>
      <c r="M14" s="45">
        <f t="shared" si="0"/>
        <v>154.32444552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5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5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0.74</v>
      </c>
      <c r="M20" s="33">
        <f>SUM(M6:M19)</f>
        <v>154.32444552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106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107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3">
        <v>4</v>
      </c>
      <c r="K27" s="20"/>
      <c r="L27" s="25"/>
      <c r="M27" s="32">
        <f>L27*160.174*1.302*1.15</f>
        <v>0</v>
      </c>
    </row>
    <row r="28" spans="1:13" ht="12.75">
      <c r="A28" t="s">
        <v>109</v>
      </c>
      <c r="B28" s="1"/>
      <c r="C28" s="1"/>
      <c r="D28" s="1"/>
      <c r="J28" s="25">
        <v>5</v>
      </c>
      <c r="K28" s="20"/>
      <c r="L28" s="25"/>
      <c r="M28" s="32">
        <f>L28*160.174*1.302*1.15</f>
        <v>0</v>
      </c>
    </row>
    <row r="29" spans="1:13" ht="12.75">
      <c r="A29" t="s">
        <v>110</v>
      </c>
      <c r="B29" s="1"/>
      <c r="C29" s="8"/>
      <c r="D29" s="8"/>
      <c r="J29" s="20"/>
      <c r="K29" s="29" t="s">
        <v>58</v>
      </c>
      <c r="L29" s="28">
        <v>0</v>
      </c>
      <c r="M29" s="33">
        <f>SUM(M24:M26)</f>
        <v>0</v>
      </c>
    </row>
    <row r="30" ht="12.75">
      <c r="K30" s="1" t="s">
        <v>62</v>
      </c>
    </row>
    <row r="31" spans="2:13" ht="12.75">
      <c r="B31" t="s">
        <v>0</v>
      </c>
      <c r="J31" s="22" t="s">
        <v>36</v>
      </c>
      <c r="K31" s="22"/>
      <c r="L31" s="22" t="s">
        <v>63</v>
      </c>
      <c r="M31" s="22" t="s">
        <v>42</v>
      </c>
    </row>
    <row r="32" spans="10:13" ht="12.75">
      <c r="J32" s="23" t="s">
        <v>37</v>
      </c>
      <c r="K32" s="23" t="s">
        <v>38</v>
      </c>
      <c r="L32" s="23"/>
      <c r="M32" s="23" t="s">
        <v>64</v>
      </c>
    </row>
    <row r="33" spans="1:13" ht="12.75">
      <c r="A33" t="s">
        <v>1</v>
      </c>
      <c r="E33">
        <v>279.1</v>
      </c>
      <c r="F33" t="s">
        <v>66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66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17</v>
      </c>
      <c r="F36" t="s">
        <v>66</v>
      </c>
      <c r="J36" s="23">
        <v>4</v>
      </c>
      <c r="K36" s="41"/>
      <c r="L36" s="23"/>
      <c r="M36" s="23"/>
    </row>
    <row r="37" spans="10:13" ht="12.75">
      <c r="J37" s="25">
        <v>5</v>
      </c>
      <c r="K37" s="41"/>
      <c r="L37" s="25"/>
      <c r="M37" s="25"/>
    </row>
    <row r="38" spans="2:13" ht="12.75">
      <c r="B38" s="1" t="s">
        <v>5</v>
      </c>
      <c r="C38" s="1"/>
      <c r="J38" s="25">
        <v>6</v>
      </c>
      <c r="K38" s="41"/>
      <c r="L38" s="25"/>
      <c r="M38" s="25"/>
    </row>
    <row r="39" spans="10:13" ht="12.75">
      <c r="J39" s="25">
        <v>7</v>
      </c>
      <c r="K39" s="41"/>
      <c r="L39" s="25"/>
      <c r="M39" s="25"/>
    </row>
    <row r="40" spans="1:13" ht="12.75">
      <c r="A40" s="2" t="s">
        <v>6</v>
      </c>
      <c r="F40" s="11">
        <v>4545.72</v>
      </c>
      <c r="J40" s="25">
        <v>8</v>
      </c>
      <c r="K40" s="41"/>
      <c r="L40" s="25"/>
      <c r="M40" s="25"/>
    </row>
    <row r="41" spans="1:13" ht="12.75">
      <c r="A41" t="s">
        <v>7</v>
      </c>
      <c r="F41" s="5">
        <v>2603.14</v>
      </c>
      <c r="J41" s="25">
        <v>9</v>
      </c>
      <c r="K41" s="41"/>
      <c r="L41" s="25"/>
      <c r="M41" s="25"/>
    </row>
    <row r="42" spans="2:13" ht="12.75">
      <c r="B42" t="s">
        <v>8</v>
      </c>
      <c r="F42" s="9">
        <f>F41/F40</f>
        <v>0.5726573568103622</v>
      </c>
      <c r="J42" s="25">
        <v>10</v>
      </c>
      <c r="K42" s="41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F41</f>
        <v>2603.14</v>
      </c>
      <c r="J43" s="20"/>
      <c r="K43" s="20"/>
      <c r="L43" s="30" t="s">
        <v>65</v>
      </c>
      <c r="M43" s="33">
        <f>SUM(M33:M42)</f>
        <v>0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E33*3.8</f>
        <v>1060.58</v>
      </c>
    </row>
    <row r="49" ht="12.75">
      <c r="A49" s="6" t="s">
        <v>15</v>
      </c>
    </row>
    <row r="50" spans="1:6" ht="12.75">
      <c r="A50" s="54" t="s">
        <v>83</v>
      </c>
      <c r="B50" s="46"/>
      <c r="C50" s="46"/>
      <c r="D50" s="46"/>
      <c r="E50" s="55">
        <v>0</v>
      </c>
      <c r="F50" s="50">
        <f>E50*E33</f>
        <v>0</v>
      </c>
    </row>
    <row r="51" spans="1:6" ht="12.75">
      <c r="A51" s="4" t="s">
        <v>34</v>
      </c>
      <c r="F51" s="31">
        <f>F48+F49+F50</f>
        <v>1060.58</v>
      </c>
    </row>
    <row r="52" ht="12.75">
      <c r="A52" s="4" t="s">
        <v>16</v>
      </c>
    </row>
    <row r="53" spans="1:6" ht="12.75">
      <c r="A53" t="s">
        <v>74</v>
      </c>
      <c r="D53" s="5">
        <v>0</v>
      </c>
      <c r="E53" t="s">
        <v>14</v>
      </c>
      <c r="F53" s="11">
        <f>E33*D53</f>
        <v>0</v>
      </c>
    </row>
    <row r="54" spans="1:6" ht="12.75">
      <c r="A54" t="s">
        <v>79</v>
      </c>
      <c r="B54">
        <v>0</v>
      </c>
      <c r="C54" t="s">
        <v>13</v>
      </c>
      <c r="D54" s="5">
        <v>0.5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304687</v>
      </c>
      <c r="D57">
        <v>224780.8</v>
      </c>
      <c r="E57">
        <v>279.1</v>
      </c>
      <c r="F57" s="34">
        <f>C57/D57*E57</f>
        <v>378.3158601624338</v>
      </c>
    </row>
    <row r="58" spans="1:6" ht="12.75">
      <c r="A58" t="s">
        <v>20</v>
      </c>
      <c r="F58" s="34">
        <f>M20</f>
        <v>154.32444552</v>
      </c>
    </row>
    <row r="59" spans="1:6" ht="12.75">
      <c r="A59" t="s">
        <v>21</v>
      </c>
      <c r="F59" s="11">
        <f>M29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M43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0.33</v>
      </c>
      <c r="E64" t="s">
        <v>14</v>
      </c>
      <c r="F64" s="11">
        <f>B64*D64</f>
        <v>92.10300000000001</v>
      </c>
    </row>
    <row r="65" spans="1:6" ht="12.75">
      <c r="A65" s="46" t="s">
        <v>75</v>
      </c>
      <c r="B65" s="46"/>
      <c r="C65" s="46"/>
      <c r="D65" s="50"/>
      <c r="E65" s="46"/>
      <c r="F65" s="50">
        <v>0</v>
      </c>
    </row>
    <row r="66" spans="1:6" ht="12.75">
      <c r="A66" s="46" t="s">
        <v>84</v>
      </c>
      <c r="B66" s="46"/>
      <c r="C66" s="46"/>
      <c r="D66" s="50">
        <v>0</v>
      </c>
      <c r="E66" s="46"/>
      <c r="F66" s="50">
        <f>D66*E33</f>
        <v>0</v>
      </c>
    </row>
    <row r="67" spans="1:6" ht="12.75">
      <c r="A67" s="56" t="s">
        <v>25</v>
      </c>
      <c r="B67" s="57"/>
      <c r="C67" s="57"/>
      <c r="D67" s="46"/>
      <c r="E67" s="46"/>
      <c r="F67" s="58">
        <f>SUM(F57:F66)</f>
        <v>624.7433056824339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0.24</v>
      </c>
      <c r="E69" t="s">
        <v>14</v>
      </c>
      <c r="F69" s="11">
        <f>B69*D69</f>
        <v>66.98400000000001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1.35</v>
      </c>
      <c r="E72" t="s">
        <v>14</v>
      </c>
      <c r="F72" s="11">
        <f>B72*D72</f>
        <v>376.7850000000001</v>
      </c>
    </row>
    <row r="73" spans="1:6" ht="12.75">
      <c r="A73" s="4" t="s">
        <v>29</v>
      </c>
      <c r="F73" s="31">
        <f>F69+F72</f>
        <v>443.7690000000001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3.03</v>
      </c>
      <c r="E76" t="s">
        <v>14</v>
      </c>
      <c r="F76" s="11">
        <f>B76*D76</f>
        <v>845.673</v>
      </c>
    </row>
    <row r="77" spans="1:6" ht="12.75">
      <c r="A77" s="4" t="s">
        <v>32</v>
      </c>
      <c r="F77" s="31">
        <f>SUM(F76)</f>
        <v>845.673</v>
      </c>
    </row>
    <row r="78" spans="1:6" ht="12.75">
      <c r="A78" s="56" t="s">
        <v>78</v>
      </c>
      <c r="B78" s="46"/>
      <c r="C78" s="46"/>
      <c r="D78" s="55">
        <v>0</v>
      </c>
      <c r="E78" s="46"/>
      <c r="F78" s="58">
        <f>D78*E33</f>
        <v>0</v>
      </c>
    </row>
    <row r="79" spans="1:6" ht="12.75">
      <c r="A79" s="1" t="s">
        <v>33</v>
      </c>
      <c r="B79" s="1"/>
      <c r="F79" s="31">
        <f>F51+F55+F67+F73+F77+F78</f>
        <v>2974.765305682434</v>
      </c>
    </row>
    <row r="80" spans="1:6" ht="12.75">
      <c r="A80" s="1" t="s">
        <v>76</v>
      </c>
      <c r="B80" s="35"/>
      <c r="C80" s="35">
        <v>0.028</v>
      </c>
      <c r="D80" s="1"/>
      <c r="E80" s="1"/>
      <c r="F80" s="31">
        <f>F79*5.8%</f>
        <v>172.53638772958115</v>
      </c>
    </row>
    <row r="81" spans="1:6" ht="12.75">
      <c r="A81" s="1"/>
      <c r="B81" s="35" t="s">
        <v>128</v>
      </c>
      <c r="C81" s="35"/>
      <c r="D81" s="1"/>
      <c r="E81" s="52"/>
      <c r="F81" s="53">
        <v>101.43</v>
      </c>
    </row>
    <row r="82" spans="1:6" ht="12.75">
      <c r="A82" s="1"/>
      <c r="B82" s="35" t="s">
        <v>129</v>
      </c>
      <c r="C82" s="35"/>
      <c r="D82" s="1"/>
      <c r="E82" s="52"/>
      <c r="F82" s="53">
        <v>100.48</v>
      </c>
    </row>
    <row r="83" spans="1:6" ht="12.75">
      <c r="A83" s="1"/>
      <c r="B83" s="35" t="s">
        <v>130</v>
      </c>
      <c r="C83" s="35"/>
      <c r="D83" s="1"/>
      <c r="E83" s="52"/>
      <c r="F83" s="53">
        <v>16.75</v>
      </c>
    </row>
    <row r="84" spans="1:9" ht="15">
      <c r="A84" s="12" t="s">
        <v>35</v>
      </c>
      <c r="B84" s="12"/>
      <c r="C84" s="3"/>
      <c r="D84" s="12"/>
      <c r="E84" s="12"/>
      <c r="F84" s="42">
        <f>F79+F80+F81+F82+F83</f>
        <v>3365.961693412015</v>
      </c>
      <c r="I84" s="7"/>
    </row>
    <row r="85" spans="2:6" ht="12.75">
      <c r="B85" s="36" t="s">
        <v>68</v>
      </c>
      <c r="C85" s="37" t="s">
        <v>69</v>
      </c>
      <c r="D85" s="22" t="s">
        <v>70</v>
      </c>
      <c r="E85" s="22" t="s">
        <v>71</v>
      </c>
      <c r="F85" s="40" t="s">
        <v>134</v>
      </c>
    </row>
    <row r="86" spans="1:6" ht="12.75">
      <c r="A86" s="13"/>
      <c r="B86" s="38">
        <v>44256</v>
      </c>
      <c r="C86" s="39">
        <v>-54666</v>
      </c>
      <c r="D86" s="43">
        <f>F43</f>
        <v>2603.14</v>
      </c>
      <c r="E86" s="43">
        <f>F84</f>
        <v>3365.961693412015</v>
      </c>
      <c r="F86" s="44">
        <f>C86+D86-E86</f>
        <v>-55428.821693412014</v>
      </c>
    </row>
    <row r="88" spans="1:6" ht="13.5" thickBot="1">
      <c r="A88" t="s">
        <v>111</v>
      </c>
      <c r="C88" s="48">
        <v>44256</v>
      </c>
      <c r="D88" s="8" t="s">
        <v>112</v>
      </c>
      <c r="E88" s="48">
        <v>44286</v>
      </c>
      <c r="F88" t="s">
        <v>113</v>
      </c>
    </row>
    <row r="89" spans="1:7" ht="13.5" thickBot="1">
      <c r="A89" t="s">
        <v>114</v>
      </c>
      <c r="F89" s="49">
        <f>E86</f>
        <v>3365.961693412015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2017-08-21T12:49:46Z</cp:lastPrinted>
  <dcterms:created xsi:type="dcterms:W3CDTF">2008-08-18T07:30:19Z</dcterms:created>
  <dcterms:modified xsi:type="dcterms:W3CDTF">2021-06-21T12:24:25Z</dcterms:modified>
  <cp:category/>
  <cp:version/>
  <cp:contentType/>
  <cp:contentStatus/>
</cp:coreProperties>
</file>