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<sst xmlns="http://schemas.openxmlformats.org/spreadsheetml/2006/main" count="197" uniqueCount="163">
  <si>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</si>
  <si>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</si>
  <si>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</si>
  <si>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</si>
  <si>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</si>
  <si>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</si>
  <si>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</si>
  <si>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</si>
  <si>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</si>
  <si>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</si>
  <si>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</si>
  <si>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</si>
  <si>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</si>
  <si>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</si>
  <si>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</si>
  <si>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</si>
  <si>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</si>
  <si>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</si>
  <si>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</si>
  <si>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</si>
  <si>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</si>
  <si>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</si>
  <si>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</si>
  <si>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</si>
  <si>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</si>
  <si>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</si>
  <si>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</si>
  <si>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</si>
  <si>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</si>
  <si>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</si>
  <si>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</si>
  <si>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</si>
  <si>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</si>
  <si>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</si>
  <si>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</si>
  <si>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</si>
  <si>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</si>
  <si>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</si>
  <si>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</si>
  <si>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</si>
  <si>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</si>
  <si>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</si>
  <si>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</si>
  <si>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</si>
  <si>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</si>
  <si>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</si>
  <si>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</si>
  <si>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</si>
  <si>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</si>
  <si>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</si>
  <si>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</si>
  <si>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</si>
  <si>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</si>
  <si>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</si>
  <si>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</si>
  <si>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</si>
  <si>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</si>
  <si>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</si>
  <si>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</si>
  <si>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</si>
  <si>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</si>
  <si>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</si>
  <si>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</si>
  <si>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</si>
  <si>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</si>
  <si>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</si>
  <si>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</si>
  <si>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</si>
  <si>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</si>
  <si>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</si>
  <si>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</si>
  <si>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</si>
  <si>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</si>
  <si>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</si>
  <si>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</si>
  <si>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</si>
  <si>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</si>
  <si>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</si>
  <si>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</si>
  <si>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</si>
  <si>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</si>
  <si>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</si>
  <si>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</si>
  <si>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</si>
  <si>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</si>
  <si>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</si>
  <si>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</si>
  <si>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</si>
  <si>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</si>
  <si>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</si>
  <si>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</si>
  <si>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</si>
  <si>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</si>
  <si>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</si>
  <si>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</si>
  <si>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</si>
  <si>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</si>
  <si>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</si>
  <si>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</si>
  <si>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</si>
  <si>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</si>
  <si>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</si>
  <si>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</si>
  <si>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</si>
  <si>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</si>
  <si>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</si>
  <si>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</si>
  <si>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</si>
  <si>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</si>
  <si>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</si>
  <si>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</si>
  <si>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</si>
  <si>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</si>
  <si>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</si>
  <si>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</si>
  <si>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</si>
  <si>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</si>
  <si>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</si>
  <si>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</si>
  <si>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</si>
  <si>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</si>
  <si>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</si>
  <si>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</si>
  <si>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</si>
  <si>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</si>
  <si>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</si>
  <si>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</si>
  <si>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</si>
  <si>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</si>
  <si>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</si>
  <si>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</si>
  <si>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</si>
  <si>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февраля</t>
  </si>
  <si>
    <t>за   февраль  2021 г.</t>
  </si>
  <si>
    <t>ост.на 01.03</t>
  </si>
  <si>
    <t>смена труб д 110 пвх (3мп) кв.56</t>
  </si>
  <si>
    <t>уст-ка заглушки (1шт) кв.56</t>
  </si>
  <si>
    <t>заглушка 110</t>
  </si>
  <si>
    <t>1шт</t>
  </si>
  <si>
    <t>2шт</t>
  </si>
  <si>
    <t>труба д 110 пвх 2мп</t>
  </si>
  <si>
    <t>труба д 110 пвх 1мп</t>
  </si>
  <si>
    <t>компенсатор</t>
  </si>
  <si>
    <t>тройник 110</t>
  </si>
  <si>
    <t xml:space="preserve">отвод </t>
  </si>
  <si>
    <t>отвод 110</t>
  </si>
  <si>
    <t>смена труб д 50 пвх (1мп) кв.56</t>
  </si>
  <si>
    <t>труба д 50 пвх</t>
  </si>
  <si>
    <t>1мп</t>
  </si>
  <si>
    <t>трапер 110</t>
  </si>
  <si>
    <t>смена вентиля д 15 (1шт) п-д 3-4 подвал</t>
  </si>
  <si>
    <t>смена труб д 110 пвх (25мп) п-д 3,4- подвал</t>
  </si>
  <si>
    <t xml:space="preserve">вентиль д 15 </t>
  </si>
  <si>
    <t>труба д 110 2мп</t>
  </si>
  <si>
    <t>10шт</t>
  </si>
  <si>
    <t>труба д 100 1мп</t>
  </si>
  <si>
    <t>5шт</t>
  </si>
  <si>
    <t>ревизка 110</t>
  </si>
  <si>
    <t>4шт</t>
  </si>
  <si>
    <t>полуотвод 110</t>
  </si>
  <si>
    <t>манжета 110</t>
  </si>
  <si>
    <t>муфта комп. 110</t>
  </si>
  <si>
    <t>муфта соед. 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</si>
</sst>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J57" sqref="J57:J6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1353.4670965200003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0.03*146.9</f>
        <v>4.407</v>
      </c>
      <c r="M24" s="33">
        <f>L24*160.174*1.302*1.15</f>
        <v>1056.9243325914001</v>
      </c>
    </row>
    <row r="25" spans="1:13" ht="12.75">
      <c r="A25" t="s">
        <v>105</v>
      </c>
      <c r="J25" s="20">
        <v>2</v>
      </c>
      <c r="K25" s="20" t="s">
        <v>136</v>
      </c>
      <c r="L25" s="45">
        <v>1.12</v>
      </c>
      <c r="M25" s="33">
        <f aca="true" t="shared" si="1" ref="M25:M38">L25*160.174*1.302*1.15</f>
        <v>268.60795382400005</v>
      </c>
    </row>
    <row r="26" spans="1:13" ht="12.75">
      <c r="A26" t="s">
        <v>106</v>
      </c>
      <c r="J26" s="20">
        <v>3</v>
      </c>
      <c r="K26" s="20" t="s">
        <v>146</v>
      </c>
      <c r="L26" s="45">
        <f>0.01*133.01</f>
        <v>1.3300999999999998</v>
      </c>
      <c r="M26" s="33">
        <f t="shared" si="1"/>
        <v>318.9959280190199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150</v>
      </c>
      <c r="L27" s="25">
        <v>0.81</v>
      </c>
      <c r="M27" s="33">
        <f t="shared" si="1"/>
        <v>194.261109462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151</v>
      </c>
      <c r="L28" s="25">
        <f>0.25*146.9</f>
        <v>36.725</v>
      </c>
      <c r="M28" s="33">
        <f t="shared" si="1"/>
        <v>8807.702771595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44.3921</v>
      </c>
      <c r="M39" s="34">
        <f>SUM(M24:M38)</f>
        <v>10646.492095491421</v>
      </c>
    </row>
    <row r="40" spans="1:11" ht="12.75">
      <c r="A40" s="2" t="s">
        <v>6</v>
      </c>
      <c r="F40" s="11">
        <v>54967.78</v>
      </c>
      <c r="K40" s="1" t="s">
        <v>60</v>
      </c>
    </row>
    <row r="41" spans="1:13" ht="12.75">
      <c r="A41" t="s">
        <v>7</v>
      </c>
      <c r="F41" s="5">
        <v>51395.56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0.9350124745805634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17.53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52295.56</v>
      </c>
      <c r="J44" s="20">
        <v>2</v>
      </c>
      <c r="K44" s="20" t="s">
        <v>140</v>
      </c>
      <c r="L44" s="25" t="s">
        <v>138</v>
      </c>
      <c r="M44" s="25">
        <v>508</v>
      </c>
    </row>
    <row r="45" spans="10:13" ht="12.75">
      <c r="J45" s="20">
        <v>3</v>
      </c>
      <c r="K45" s="20" t="s">
        <v>141</v>
      </c>
      <c r="L45" s="25" t="s">
        <v>138</v>
      </c>
      <c r="M45" s="25">
        <v>310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138</v>
      </c>
      <c r="M46" s="25">
        <v>117</v>
      </c>
    </row>
    <row r="47" spans="10:13" ht="12.75">
      <c r="J47" s="20">
        <v>5</v>
      </c>
      <c r="K47" s="20" t="s">
        <v>143</v>
      </c>
      <c r="L47" s="25" t="s">
        <v>138</v>
      </c>
      <c r="M47" s="25">
        <v>104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138</v>
      </c>
      <c r="M48" s="25">
        <v>25.01</v>
      </c>
    </row>
    <row r="49" spans="1:13" ht="12.75">
      <c r="A49" t="s">
        <v>12</v>
      </c>
      <c r="F49" s="11">
        <f>7574.5*1.302</f>
        <v>9861.999</v>
      </c>
      <c r="J49" s="20">
        <v>7</v>
      </c>
      <c r="K49" s="20" t="s">
        <v>145</v>
      </c>
      <c r="L49" s="25" t="s">
        <v>139</v>
      </c>
      <c r="M49" s="25">
        <f>2*77</f>
        <v>154</v>
      </c>
    </row>
    <row r="50" spans="1:13" ht="12.75">
      <c r="A50" s="6" t="s">
        <v>15</v>
      </c>
      <c r="F50" s="11">
        <f>2727*1.302</f>
        <v>3550.554</v>
      </c>
      <c r="J50" s="20">
        <v>8</v>
      </c>
      <c r="K50" s="20" t="s">
        <v>147</v>
      </c>
      <c r="L50" s="25" t="s">
        <v>148</v>
      </c>
      <c r="M50" s="25">
        <v>67.2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149</v>
      </c>
      <c r="L51" s="25" t="s">
        <v>138</v>
      </c>
      <c r="M51" s="25">
        <v>182.41</v>
      </c>
    </row>
    <row r="52" spans="1:13" ht="12.75">
      <c r="A52" s="4" t="s">
        <v>32</v>
      </c>
      <c r="F52" s="32">
        <f>F49+F50+F51</f>
        <v>13412.553</v>
      </c>
      <c r="J52" s="20">
        <v>10</v>
      </c>
      <c r="K52" s="20" t="s">
        <v>152</v>
      </c>
      <c r="L52" s="25" t="s">
        <v>138</v>
      </c>
      <c r="M52" s="25">
        <v>305</v>
      </c>
    </row>
    <row r="53" spans="1:13" ht="12.75">
      <c r="A53" s="4" t="s">
        <v>16</v>
      </c>
      <c r="J53" s="20">
        <v>11</v>
      </c>
      <c r="K53" s="20" t="s">
        <v>153</v>
      </c>
      <c r="L53" s="25" t="s">
        <v>154</v>
      </c>
      <c r="M53" s="25">
        <f>10*508</f>
        <v>5080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155</v>
      </c>
      <c r="L54" s="25" t="s">
        <v>156</v>
      </c>
      <c r="M54" s="25">
        <f>5*310</f>
        <v>1550</v>
      </c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 t="s">
        <v>157</v>
      </c>
      <c r="L55" s="25" t="s">
        <v>158</v>
      </c>
      <c r="M55" s="25">
        <f>4*98</f>
        <v>392</v>
      </c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 t="s">
        <v>159</v>
      </c>
      <c r="L56" s="25" t="s">
        <v>154</v>
      </c>
      <c r="M56" s="25">
        <f>10*77</f>
        <v>770</v>
      </c>
    </row>
    <row r="57" spans="1:13" ht="12.75">
      <c r="A57" s="4" t="s">
        <v>17</v>
      </c>
      <c r="B57" s="4"/>
      <c r="J57" s="20">
        <v>15</v>
      </c>
      <c r="K57" s="20" t="s">
        <v>160</v>
      </c>
      <c r="L57" s="25" t="s">
        <v>156</v>
      </c>
      <c r="M57" s="25">
        <f>5*43</f>
        <v>215</v>
      </c>
    </row>
    <row r="58" spans="1:13" ht="12.75">
      <c r="A58" t="s">
        <v>18</v>
      </c>
      <c r="C58" s="46">
        <v>274656</v>
      </c>
      <c r="D58">
        <v>224780.8</v>
      </c>
      <c r="E58">
        <v>3422.5</v>
      </c>
      <c r="F58" s="35">
        <f>C58/D58*E58</f>
        <v>4181.897030351347</v>
      </c>
      <c r="J58" s="20">
        <v>16</v>
      </c>
      <c r="K58" s="20" t="s">
        <v>149</v>
      </c>
      <c r="L58" s="25" t="s">
        <v>158</v>
      </c>
      <c r="M58" s="25">
        <f>4*182.41</f>
        <v>729.64</v>
      </c>
    </row>
    <row r="59" spans="1:13" ht="12.75">
      <c r="A59" t="s">
        <v>19</v>
      </c>
      <c r="F59" s="35">
        <f>M20</f>
        <v>1353.4670965200003</v>
      </c>
      <c r="J59" s="20">
        <v>17</v>
      </c>
      <c r="K59" s="20" t="s">
        <v>161</v>
      </c>
      <c r="L59" s="25" t="s">
        <v>138</v>
      </c>
      <c r="M59" s="25">
        <v>117</v>
      </c>
    </row>
    <row r="60" spans="1:13" ht="12.75">
      <c r="A60" t="s">
        <v>20</v>
      </c>
      <c r="F60" s="11">
        <f>M39</f>
        <v>10646.492095491421</v>
      </c>
      <c r="J60" s="20">
        <v>18</v>
      </c>
      <c r="K60" s="20" t="s">
        <v>162</v>
      </c>
      <c r="L60" s="25" t="s">
        <v>139</v>
      </c>
      <c r="M60" s="25">
        <f>2*71</f>
        <v>142</v>
      </c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10785.789999999999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10785.789999999999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27857.496222362766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1.25</v>
      </c>
      <c r="E73" t="s">
        <v>14</v>
      </c>
      <c r="F73" s="11">
        <f>B73*D73</f>
        <v>4278.125</v>
      </c>
    </row>
    <row r="74" spans="1:13" ht="12.75">
      <c r="A74" s="4" t="s">
        <v>27</v>
      </c>
      <c r="F74" s="32">
        <f>F70+F73</f>
        <v>5099.525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2.23</v>
      </c>
      <c r="E77" t="s">
        <v>14</v>
      </c>
      <c r="F77" s="5">
        <f>B77*D77</f>
        <v>7632.175</v>
      </c>
    </row>
    <row r="78" spans="1:6" ht="12.75">
      <c r="A78" s="4" t="s">
        <v>30</v>
      </c>
      <c r="F78" s="32">
        <f>SUM(F77)</f>
        <v>7632.175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54001.74922236277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3132.1014548970406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2917.32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534.33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2543.05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63128.55067725982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44228</v>
      </c>
      <c r="C87" s="40">
        <v>-143215</v>
      </c>
      <c r="D87" s="43">
        <f>F44</f>
        <v>52295.56</v>
      </c>
      <c r="E87" s="43">
        <f>F85</f>
        <v>63128.55067725982</v>
      </c>
      <c r="F87" s="44">
        <f>C87+D87-E87</f>
        <v>-154047.9906772598</v>
      </c>
    </row>
    <row r="89" spans="1:6" ht="13.5" thickBot="1">
      <c r="A89" t="s">
        <v>110</v>
      </c>
      <c r="C89" s="48">
        <v>44228</v>
      </c>
      <c r="D89" s="8" t="s">
        <v>111</v>
      </c>
      <c r="E89" s="48">
        <v>44255</v>
      </c>
      <c r="F89" t="s">
        <v>112</v>
      </c>
    </row>
    <row r="90" spans="1:7" ht="13.5" thickBot="1">
      <c r="A90" t="s">
        <v>113</v>
      </c>
      <c r="F90" s="49">
        <f>E87</f>
        <v>63128.55067725982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2021-05-17T13:20:32Z</dcterms:modified>
  <cp:category/>
  <cp:version/>
  <cp:contentType/>
  <cp:contentStatus/>
</cp:coreProperties>
</file>