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<sst xmlns="http://schemas.openxmlformats.org/spreadsheetml/2006/main" count="193" uniqueCount="158">
  <si>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</si>
  <si>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</si>
  <si>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</si>
  <si>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</si>
  <si>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</si>
  <si>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</si>
  <si>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</si>
  <si>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</si>
  <si>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</si>
  <si>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</si>
  <si>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</si>
  <si>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</si>
  <si>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</si>
  <si>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</si>
  <si>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</si>
  <si>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</si>
  <si>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</si>
  <si>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</si>
  <si>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</si>
  <si>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</si>
  <si>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</si>
  <si>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</si>
  <si>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</si>
  <si>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</si>
  <si>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</si>
  <si>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</si>
  <si>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</si>
  <si>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</si>
  <si>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</si>
  <si>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</si>
  <si>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</si>
  <si>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</si>
  <si>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</si>
  <si>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</si>
  <si>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</si>
  <si>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</si>
  <si>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</si>
  <si>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</si>
  <si>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</si>
  <si>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</si>
  <si>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</si>
  <si>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</si>
  <si>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</si>
  <si>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</si>
  <si>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</si>
  <si>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</si>
  <si>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</si>
  <si>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</si>
  <si>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</si>
  <si>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</si>
  <si>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</si>
  <si>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</si>
  <si>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</si>
  <si>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</si>
  <si>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</si>
  <si>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</si>
  <si>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</si>
  <si>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</si>
  <si>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</si>
  <si>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</si>
  <si>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</si>
  <si>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</si>
  <si>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</si>
  <si>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</si>
  <si>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</si>
  <si>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</si>
  <si>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</si>
  <si>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</si>
  <si>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</si>
  <si>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</si>
  <si>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</si>
  <si>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</si>
  <si>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</si>
  <si>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</si>
  <si>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</si>
  <si>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</si>
  <si>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</si>
  <si>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</si>
  <si>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</si>
  <si>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</si>
  <si>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</si>
  <si>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</si>
  <si>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</si>
  <si>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</si>
  <si>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</si>
  <si>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</si>
  <si>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</si>
  <si>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</si>
  <si>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</si>
  <si>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</si>
  <si>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</si>
  <si>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</si>
  <si>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</si>
  <si>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</si>
  <si>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</si>
  <si>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</si>
  <si>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</si>
  <si>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</si>
  <si>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</si>
  <si>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</si>
  <si>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</si>
  <si>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</si>
  <si>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</si>
  <si>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</si>
  <si>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</si>
  <si>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</si>
  <si>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</si>
  <si>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</si>
  <si>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</si>
  <si>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</si>
  <si>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</si>
  <si>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</si>
  <si>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</si>
  <si>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</si>
  <si>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</si>
  <si>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</si>
  <si>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</si>
  <si>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</si>
  <si>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</si>
  <si>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</si>
  <si>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</si>
  <si>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</si>
  <si>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</si>
  <si>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</si>
  <si>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</si>
  <si>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</si>
  <si>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</si>
  <si>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</si>
  <si>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</si>
  <si>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</si>
  <si>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</si>
  <si>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</si>
  <si>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</si>
  <si>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</si>
  <si>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</si>
  <si>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>работа по договору (сдвиг снега)</t>
  </si>
  <si>
    <t>установка хомута (4шт)</t>
  </si>
  <si>
    <t>хомут</t>
  </si>
  <si>
    <t>2шт</t>
  </si>
  <si>
    <t>ремонт двери со сменой петель т.п.</t>
  </si>
  <si>
    <t>петля</t>
  </si>
  <si>
    <t>смена ламп (2шт) п-д3</t>
  </si>
  <si>
    <t>лампа</t>
  </si>
  <si>
    <t xml:space="preserve">смена труб д 32 п.пр. (4мп) </t>
  </si>
  <si>
    <t>смена труб д 20 п.пр. (2мп)</t>
  </si>
  <si>
    <t>труба д 32 п.пр.</t>
  </si>
  <si>
    <t>4мп</t>
  </si>
  <si>
    <t>муфта 32</t>
  </si>
  <si>
    <t>1шт</t>
  </si>
  <si>
    <t>муфта 20</t>
  </si>
  <si>
    <t>уголок 20</t>
  </si>
  <si>
    <t>6шт</t>
  </si>
  <si>
    <t>американка</t>
  </si>
  <si>
    <t>тройник 32</t>
  </si>
  <si>
    <t>труба д 20 п.пр</t>
  </si>
  <si>
    <t>2мп</t>
  </si>
  <si>
    <t>смена ламп (3шт) п-д3</t>
  </si>
  <si>
    <t>3шт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</si>
</sst>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54" sqref="M5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11.12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8.43</v>
      </c>
      <c r="M14" s="47">
        <f t="shared" si="0"/>
        <v>1758.04739964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2085.4654800000003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24.26</v>
      </c>
      <c r="M20" s="32">
        <f>SUM(M6:M19)</f>
        <v>5059.33925448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/>
      <c r="M24" s="31">
        <v>8774</v>
      </c>
    </row>
    <row r="25" spans="1:13" ht="12.75">
      <c r="A25" t="s">
        <v>106</v>
      </c>
      <c r="J25" s="20">
        <v>2</v>
      </c>
      <c r="K25" s="53" t="s">
        <v>136</v>
      </c>
      <c r="L25" s="47">
        <v>4</v>
      </c>
      <c r="M25" s="31">
        <f aca="true" t="shared" si="1" ref="M25:M35">L25*160.174*1.302*1.15</f>
        <v>959.3141208000001</v>
      </c>
    </row>
    <row r="26" spans="1:13" ht="12.75">
      <c r="A26" t="s">
        <v>107</v>
      </c>
      <c r="J26" s="20">
        <v>3</v>
      </c>
      <c r="K26" s="53" t="s">
        <v>139</v>
      </c>
      <c r="L26" s="47">
        <v>3.8</v>
      </c>
      <c r="M26" s="31">
        <f t="shared" si="1"/>
        <v>911.34841476</v>
      </c>
    </row>
    <row r="27" spans="1:13" ht="12.75">
      <c r="A27" t="s">
        <v>108</v>
      </c>
      <c r="J27" s="20">
        <v>4</v>
      </c>
      <c r="K27" s="53" t="s">
        <v>141</v>
      </c>
      <c r="L27" s="47">
        <v>0.14</v>
      </c>
      <c r="M27" s="31">
        <f t="shared" si="1"/>
        <v>33.575994228000006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 t="s">
        <v>143</v>
      </c>
      <c r="L28" s="47">
        <f>0.04*156.46</f>
        <v>6.258400000000001</v>
      </c>
      <c r="M28" s="31">
        <f t="shared" si="1"/>
        <v>1500.9428734036803</v>
      </c>
    </row>
    <row r="29" spans="1:13" ht="12.75">
      <c r="A29" t="s">
        <v>110</v>
      </c>
      <c r="B29" s="1"/>
      <c r="C29" s="1"/>
      <c r="D29" s="1"/>
      <c r="J29" s="20">
        <v>6</v>
      </c>
      <c r="K29" s="53" t="s">
        <v>144</v>
      </c>
      <c r="L29" s="47">
        <f>0.02*224.9</f>
        <v>4.498</v>
      </c>
      <c r="M29" s="31">
        <f t="shared" si="1"/>
        <v>1078.7487288396</v>
      </c>
    </row>
    <row r="30" spans="10:13" ht="12.75">
      <c r="J30" s="20">
        <v>7</v>
      </c>
      <c r="K30" s="53" t="s">
        <v>156</v>
      </c>
      <c r="L30" s="25">
        <v>0.21</v>
      </c>
      <c r="M30" s="31">
        <f t="shared" si="1"/>
        <v>50.363991342000006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18.9064</v>
      </c>
      <c r="M36" s="32">
        <f>SUM(M24:M35)</f>
        <v>13308.29412337328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99329.78</v>
      </c>
      <c r="J40" s="20">
        <v>1</v>
      </c>
      <c r="K40" s="20" t="s">
        <v>137</v>
      </c>
      <c r="L40" s="25" t="s">
        <v>138</v>
      </c>
      <c r="M40" s="25">
        <f>2*185</f>
        <v>370</v>
      </c>
    </row>
    <row r="41" spans="1:13" ht="12.75">
      <c r="A41" t="s">
        <v>7</v>
      </c>
      <c r="F41" s="5">
        <v>77042.86</v>
      </c>
      <c r="J41" s="20">
        <v>2</v>
      </c>
      <c r="K41" s="20" t="s">
        <v>137</v>
      </c>
      <c r="L41" s="23" t="s">
        <v>138</v>
      </c>
      <c r="M41" s="23">
        <f>2*218</f>
        <v>436</v>
      </c>
    </row>
    <row r="42" spans="2:13" ht="12.75">
      <c r="B42" t="s">
        <v>8</v>
      </c>
      <c r="F42" s="9">
        <f>F41/F40</f>
        <v>0.7756270073285172</v>
      </c>
      <c r="J42" s="20">
        <v>3</v>
      </c>
      <c r="K42" s="20" t="s">
        <v>140</v>
      </c>
      <c r="L42" s="23" t="s">
        <v>138</v>
      </c>
      <c r="M42" s="23">
        <f>2*13</f>
        <v>26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142</v>
      </c>
      <c r="L43" s="23" t="s">
        <v>138</v>
      </c>
      <c r="M43" s="54">
        <f>2*11.56</f>
        <v>23.12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77942.86</v>
      </c>
      <c r="J44" s="20">
        <v>5</v>
      </c>
      <c r="K44" s="20" t="s">
        <v>145</v>
      </c>
      <c r="L44" s="23" t="s">
        <v>146</v>
      </c>
      <c r="M44" s="54">
        <f>4*237.6</f>
        <v>950.4</v>
      </c>
    </row>
    <row r="45" spans="10:13" ht="12.75">
      <c r="J45" s="20">
        <v>6</v>
      </c>
      <c r="K45" s="20" t="s">
        <v>147</v>
      </c>
      <c r="L45" s="23" t="s">
        <v>148</v>
      </c>
      <c r="M45" s="23">
        <v>8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3" t="s">
        <v>138</v>
      </c>
      <c r="M46" s="23">
        <f>2*107</f>
        <v>214</v>
      </c>
    </row>
    <row r="47" spans="10:13" ht="12.75">
      <c r="J47" s="20">
        <v>8</v>
      </c>
      <c r="K47" s="20" t="s">
        <v>149</v>
      </c>
      <c r="L47" s="23" t="s">
        <v>148</v>
      </c>
      <c r="M47" s="23">
        <v>64.78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149</v>
      </c>
      <c r="L48" s="23" t="s">
        <v>138</v>
      </c>
      <c r="M48" s="23">
        <f>2*5.27</f>
        <v>10.54</v>
      </c>
    </row>
    <row r="49" spans="1:13" ht="12.75">
      <c r="A49" t="s">
        <v>12</v>
      </c>
      <c r="F49" s="11">
        <f>(6396+6396)*1.302</f>
        <v>16655.184</v>
      </c>
      <c r="J49" s="20">
        <v>10</v>
      </c>
      <c r="K49" s="20" t="s">
        <v>150</v>
      </c>
      <c r="L49" s="23" t="s">
        <v>151</v>
      </c>
      <c r="M49" s="23">
        <f>6*4</f>
        <v>24</v>
      </c>
    </row>
    <row r="50" spans="1:13" ht="12.75">
      <c r="A50" s="6" t="s">
        <v>15</v>
      </c>
      <c r="F50" s="11">
        <f>(1745+1745)*1.302</f>
        <v>4543.9800000000005</v>
      </c>
      <c r="J50" s="20">
        <v>11</v>
      </c>
      <c r="K50" s="20" t="s">
        <v>152</v>
      </c>
      <c r="L50" s="23" t="s">
        <v>138</v>
      </c>
      <c r="M50" s="23">
        <f>2*91</f>
        <v>182</v>
      </c>
    </row>
    <row r="51" spans="1:13" ht="12.75">
      <c r="A51" s="57" t="s">
        <v>83</v>
      </c>
      <c r="B51" s="55"/>
      <c r="C51" s="55"/>
      <c r="D51" s="55"/>
      <c r="E51" s="58">
        <v>1.1</v>
      </c>
      <c r="F51" s="56">
        <f>E51*E33</f>
        <v>3486.3400000000006</v>
      </c>
      <c r="J51" s="20">
        <v>12</v>
      </c>
      <c r="K51" s="20" t="s">
        <v>153</v>
      </c>
      <c r="L51" s="23" t="s">
        <v>148</v>
      </c>
      <c r="M51" s="23">
        <v>18</v>
      </c>
    </row>
    <row r="52" spans="1:13" ht="12.75">
      <c r="A52" s="10" t="s">
        <v>34</v>
      </c>
      <c r="D52" s="5"/>
      <c r="F52" s="33">
        <f>F49+F50+F51</f>
        <v>24685.504</v>
      </c>
      <c r="J52" s="20">
        <v>13</v>
      </c>
      <c r="K52" s="20" t="s">
        <v>154</v>
      </c>
      <c r="L52" s="23" t="s">
        <v>155</v>
      </c>
      <c r="M52" s="23">
        <f>2*102.48</f>
        <v>204.96</v>
      </c>
    </row>
    <row r="53" spans="1:13" ht="12.75">
      <c r="A53" s="4" t="s">
        <v>16</v>
      </c>
      <c r="D53" s="5"/>
      <c r="J53" s="20">
        <v>14</v>
      </c>
      <c r="K53" s="20" t="s">
        <v>142</v>
      </c>
      <c r="L53" s="23" t="s">
        <v>157</v>
      </c>
      <c r="M53" s="23">
        <f>3*11.4</f>
        <v>34.2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0.5</v>
      </c>
      <c r="E55" t="s">
        <v>14</v>
      </c>
      <c r="F55" s="11">
        <f>B55*D55</f>
        <v>441.85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441.85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599988</v>
      </c>
      <c r="D58">
        <v>224780.8</v>
      </c>
      <c r="E58">
        <v>3169.4</v>
      </c>
      <c r="F58" s="36">
        <f>C58/D58*E58</f>
        <v>8459.806029696487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5059.33925448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13308.29412337328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2566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0.13</v>
      </c>
      <c r="E65" t="s">
        <v>14</v>
      </c>
      <c r="F65" s="46">
        <f>B65*D65</f>
        <v>412.02200000000005</v>
      </c>
      <c r="J65" s="20"/>
      <c r="K65" s="20"/>
      <c r="L65" s="34" t="s">
        <v>65</v>
      </c>
      <c r="M65" s="35">
        <f>SUM(M40:M64)</f>
        <v>2566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1.39</v>
      </c>
      <c r="E67" s="55"/>
      <c r="F67" s="56">
        <f>D67*E33</f>
        <v>4405.465999999999</v>
      </c>
    </row>
    <row r="68" spans="1:6" ht="12.75">
      <c r="A68" s="10" t="s">
        <v>25</v>
      </c>
      <c r="B68" s="10"/>
      <c r="C68" s="10"/>
      <c r="F68" s="33">
        <f>SUM(F58:F67)</f>
        <v>34992.12740754977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0.48</v>
      </c>
      <c r="E70" t="s">
        <v>14</v>
      </c>
      <c r="F70" s="46">
        <f>B70*D70</f>
        <v>1521.312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2.33</v>
      </c>
      <c r="E73" t="s">
        <v>14</v>
      </c>
      <c r="F73" s="11">
        <f>B73*D73</f>
        <v>7384.702</v>
      </c>
    </row>
    <row r="74" spans="1:6" ht="12.75">
      <c r="A74" s="10" t="s">
        <v>29</v>
      </c>
      <c r="F74" s="33">
        <f>F70+F73</f>
        <v>8906.014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5.33</v>
      </c>
      <c r="E77" t="s">
        <v>14</v>
      </c>
      <c r="F77" s="11">
        <f>B77*D77</f>
        <v>16892.902000000002</v>
      </c>
    </row>
    <row r="78" spans="1:6" ht="12.75">
      <c r="A78" s="10" t="s">
        <v>32</v>
      </c>
      <c r="F78" s="33">
        <f>SUM(F77)</f>
        <v>16892.902000000002</v>
      </c>
    </row>
    <row r="79" spans="1:6" ht="12.75">
      <c r="A79" s="59" t="s">
        <v>78</v>
      </c>
      <c r="B79" s="55"/>
      <c r="C79" s="55"/>
      <c r="D79" s="58">
        <v>2.24</v>
      </c>
      <c r="E79" s="55"/>
      <c r="F79" s="60">
        <f>D79*E33</f>
        <v>7099.456000000001</v>
      </c>
    </row>
    <row r="80" spans="1:6" ht="12.75">
      <c r="A80" s="1" t="s">
        <v>33</v>
      </c>
      <c r="B80" s="1"/>
      <c r="F80" s="33">
        <f>F52+F56+F68+F74+F78+F79</f>
        <v>93017.85340754977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5395.035497637887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f>0+4526.28+0</f>
        <v>4526.28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2*285.28</f>
        <v>570.56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103509.72890518766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44866</v>
      </c>
      <c r="C87" s="41">
        <v>-67842</v>
      </c>
      <c r="D87" s="44">
        <f>F44</f>
        <v>77942.86</v>
      </c>
      <c r="E87" s="44">
        <f>F85</f>
        <v>103509.72890518766</v>
      </c>
      <c r="F87" s="45">
        <f>C87+D87-E87</f>
        <v>-93408.86890518766</v>
      </c>
    </row>
    <row r="89" spans="1:6" ht="13.5" thickBot="1">
      <c r="A89" t="s">
        <v>111</v>
      </c>
      <c r="C89" s="49">
        <v>44501</v>
      </c>
      <c r="D89" s="8" t="s">
        <v>112</v>
      </c>
      <c r="E89" s="49">
        <v>44560</v>
      </c>
      <c r="F89" t="s">
        <v>113</v>
      </c>
    </row>
    <row r="90" spans="1:7" ht="13.5" thickBot="1">
      <c r="A90" t="s">
        <v>114</v>
      </c>
      <c r="F90" s="50">
        <f>E87</f>
        <v>103509.72890518766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2017-08-21T12:45:51Z</cp:lastPrinted>
  <dcterms:created xsi:type="dcterms:W3CDTF">2008-08-18T07:30:19Z</dcterms:created>
  <dcterms:modified xsi:type="dcterms:W3CDTF">2022-03-14T13:08:27Z</dcterms:modified>
  <cp:category/>
  <cp:version/>
  <cp:contentType/>
  <cp:contentStatus/>
</cp:coreProperties>
</file>