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<sst xmlns="http://schemas.openxmlformats.org/spreadsheetml/2006/main" count="198" uniqueCount="164">
  <si>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</si>
  <si>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</si>
  <si>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</si>
  <si>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</si>
  <si>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</si>
  <si>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</si>
  <si>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</si>
  <si>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</si>
  <si>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</si>
  <si>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</si>
  <si>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</si>
  <si>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</si>
  <si>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</si>
  <si>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</si>
  <si>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</si>
  <si>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</si>
  <si>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</si>
  <si>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</si>
  <si>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</si>
  <si>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</si>
  <si>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</si>
  <si>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</si>
  <si>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</si>
  <si>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</si>
  <si>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</si>
  <si>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</si>
  <si>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</si>
  <si>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</si>
  <si>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</si>
  <si>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</si>
  <si>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</si>
  <si>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</si>
  <si>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</si>
  <si>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</si>
  <si>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</si>
  <si>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</si>
  <si>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</si>
  <si>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</si>
  <si>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</si>
  <si>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</si>
  <si>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</si>
  <si>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</si>
  <si>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</si>
  <si>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</si>
  <si>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</si>
  <si>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</si>
  <si>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</si>
  <si>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</si>
  <si>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</si>
  <si>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</si>
  <si>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</si>
  <si>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</si>
  <si>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</si>
  <si>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</si>
  <si>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</si>
  <si>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</si>
  <si>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</si>
  <si>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</si>
  <si>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</si>
  <si>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</si>
  <si>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</si>
  <si>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</si>
  <si>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</si>
  <si>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</si>
  <si>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</si>
  <si>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</si>
  <si>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</si>
  <si>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</si>
  <si>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</si>
  <si>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</si>
  <si>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</si>
  <si>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</si>
  <si>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</si>
  <si>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</si>
  <si>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</si>
  <si>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</si>
  <si>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</si>
  <si>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</si>
  <si>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</si>
  <si>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</si>
  <si>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</si>
  <si>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</si>
  <si>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</si>
  <si>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</si>
  <si>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</si>
  <si>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</si>
  <si>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</si>
  <si>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</si>
  <si>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</si>
  <si>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</si>
  <si>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</si>
  <si>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</si>
  <si>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</si>
  <si>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</si>
  <si>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</si>
  <si>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</si>
  <si>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</si>
  <si>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</si>
  <si>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</si>
  <si>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</si>
  <si>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</si>
  <si>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</si>
  <si>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</si>
  <si>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</si>
  <si>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</si>
  <si>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</si>
  <si>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</si>
  <si>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</si>
  <si>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</si>
  <si>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</si>
  <si>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</si>
  <si>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</si>
  <si>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</si>
  <si>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</si>
  <si>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</si>
  <si>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</si>
  <si>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</si>
  <si>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</si>
  <si>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</si>
  <si>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</si>
  <si>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</si>
  <si>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</si>
  <si>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</si>
  <si>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</si>
  <si>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</si>
  <si>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</si>
  <si>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</si>
  <si>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</si>
  <si>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</si>
  <si>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(Спарк,ростелеком,комстар,эр-телеком,видикон)</t>
  </si>
  <si>
    <t>Гор.газ (тех.обслуживание и ремонт)</t>
  </si>
  <si>
    <t>Акт № _________9_____________</t>
  </si>
  <si>
    <t>2021г.</t>
  </si>
  <si>
    <t>декабрь</t>
  </si>
  <si>
    <t>за   ноябрь-декабрь  2021 г.</t>
  </si>
  <si>
    <t>ост.на 01.01</t>
  </si>
  <si>
    <t>смена труб д 110 пвх (3мп) кв.53</t>
  </si>
  <si>
    <t>труба д 110 (1мп)</t>
  </si>
  <si>
    <t>3шт</t>
  </si>
  <si>
    <t>патрубок 110</t>
  </si>
  <si>
    <t>1шт</t>
  </si>
  <si>
    <t>переход 110</t>
  </si>
  <si>
    <t>манжета 110</t>
  </si>
  <si>
    <t>герметик</t>
  </si>
  <si>
    <t>2шт</t>
  </si>
  <si>
    <t>ремонт кровли герметиком</t>
  </si>
  <si>
    <t>смена ламп (14шт)</t>
  </si>
  <si>
    <t>лампа</t>
  </si>
  <si>
    <t>14шт</t>
  </si>
  <si>
    <t>смена вентиля д 25 (1шт) п-д4</t>
  </si>
  <si>
    <t>смена труб д 32 (1мп)</t>
  </si>
  <si>
    <t>вентиль д 25</t>
  </si>
  <si>
    <t>американка 32</t>
  </si>
  <si>
    <t>труба д 32</t>
  </si>
  <si>
    <t>смена цанг (4шт)</t>
  </si>
  <si>
    <t>цанга 20</t>
  </si>
  <si>
    <t>4шт</t>
  </si>
  <si>
    <t>смена труб д 2 п.пр. (4мп) п-д4</t>
  </si>
  <si>
    <t>труба д 32 п.пр.</t>
  </si>
  <si>
    <t>4п</t>
  </si>
  <si>
    <t>6шт</t>
  </si>
  <si>
    <t>американка 25</t>
  </si>
  <si>
    <t>муфта 25</t>
  </si>
  <si>
    <t>муфта 20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</si>
</sst>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M57" sqref="M57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753906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131</v>
      </c>
      <c r="D1" s="8">
        <v>11.12</v>
      </c>
      <c r="K1" t="s">
        <v>66</v>
      </c>
    </row>
    <row r="2" spans="1:11" ht="12.75">
      <c r="A2" t="s">
        <v>84</v>
      </c>
      <c r="K2" s="5" t="s">
        <v>134</v>
      </c>
    </row>
    <row r="3" spans="1:13" ht="12.75">
      <c r="A3" t="s">
        <v>85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86</v>
      </c>
      <c r="J5" s="15"/>
      <c r="K5" s="15"/>
      <c r="L5" s="21" t="s">
        <v>40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L7*160.174*1.302</f>
        <v>0</v>
      </c>
    </row>
    <row r="8" spans="1:13" ht="12.75">
      <c r="A8" t="s">
        <v>89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90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91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92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93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94</v>
      </c>
      <c r="J13" s="16"/>
      <c r="K13" s="18" t="s">
        <v>79</v>
      </c>
      <c r="L13" s="23">
        <v>3.68</v>
      </c>
      <c r="M13" s="46">
        <f t="shared" si="0"/>
        <v>767.4512966400001</v>
      </c>
    </row>
    <row r="14" spans="1:13" ht="12.75">
      <c r="A14" t="s">
        <v>95</v>
      </c>
      <c r="J14" s="20">
        <v>5</v>
      </c>
      <c r="K14" s="19" t="s">
        <v>49</v>
      </c>
      <c r="L14" s="25">
        <v>8.1</v>
      </c>
      <c r="M14" s="46">
        <f t="shared" si="0"/>
        <v>1689.2270388000002</v>
      </c>
    </row>
    <row r="15" spans="5:13" ht="12.75">
      <c r="E15" t="s">
        <v>96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97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98</v>
      </c>
      <c r="J17" s="15" t="s">
        <v>53</v>
      </c>
      <c r="K17" s="26" t="s">
        <v>81</v>
      </c>
      <c r="L17" s="21">
        <v>12.5</v>
      </c>
      <c r="M17" s="46">
        <f t="shared" si="0"/>
        <v>2606.8318500000005</v>
      </c>
    </row>
    <row r="18" spans="1:13" ht="12.75">
      <c r="A18" t="s">
        <v>99</v>
      </c>
      <c r="J18" s="15" t="s">
        <v>55</v>
      </c>
      <c r="K18" s="26" t="s">
        <v>54</v>
      </c>
      <c r="L18" s="21">
        <v>2.25</v>
      </c>
      <c r="M18" s="46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125</v>
      </c>
      <c r="J20" s="20"/>
      <c r="K20" s="27" t="s">
        <v>57</v>
      </c>
      <c r="L20" s="28">
        <f>SUM(L6:L19)</f>
        <v>27.03</v>
      </c>
      <c r="M20" s="33">
        <f>SUM(M6:M19)</f>
        <v>5637.013192440001</v>
      </c>
    </row>
    <row r="21" spans="1:11" ht="12.75">
      <c r="A21" t="s">
        <v>101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41" t="s">
        <v>136</v>
      </c>
      <c r="L24" s="46">
        <f>0.03*146.9</f>
        <v>4.407</v>
      </c>
      <c r="M24" s="32">
        <f aca="true" t="shared" si="1" ref="M24:M36">L24*160.174*1.302*1.15</f>
        <v>1056.9243325914001</v>
      </c>
    </row>
    <row r="25" spans="1:13" ht="12.75">
      <c r="A25" t="s">
        <v>105</v>
      </c>
      <c r="J25" s="20">
        <v>2</v>
      </c>
      <c r="K25" s="41" t="s">
        <v>145</v>
      </c>
      <c r="L25" s="50">
        <v>3.15</v>
      </c>
      <c r="M25" s="32">
        <f t="shared" si="1"/>
        <v>755.45987013</v>
      </c>
    </row>
    <row r="26" spans="1:13" ht="12.75">
      <c r="A26" t="s">
        <v>106</v>
      </c>
      <c r="J26" s="20">
        <v>3</v>
      </c>
      <c r="K26" s="41" t="s">
        <v>146</v>
      </c>
      <c r="L26" s="50">
        <f>0.14*7.1</f>
        <v>0.994</v>
      </c>
      <c r="M26" s="32">
        <f t="shared" si="1"/>
        <v>238.3895590188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41" t="s">
        <v>149</v>
      </c>
      <c r="L27" s="46">
        <v>1.03</v>
      </c>
      <c r="M27" s="32">
        <f t="shared" si="1"/>
        <v>247.02338610599998</v>
      </c>
    </row>
    <row r="28" spans="1:13" ht="12.75">
      <c r="A28" t="s">
        <v>108</v>
      </c>
      <c r="B28" s="1"/>
      <c r="C28" s="1"/>
      <c r="D28" s="1"/>
      <c r="J28" s="20">
        <v>5</v>
      </c>
      <c r="K28" s="41" t="s">
        <v>150</v>
      </c>
      <c r="L28" s="46">
        <v>1.56</v>
      </c>
      <c r="M28" s="32">
        <f t="shared" si="1"/>
        <v>374.132507112</v>
      </c>
    </row>
    <row r="29" spans="2:13" ht="12.75">
      <c r="B29" s="1"/>
      <c r="C29" s="8"/>
      <c r="D29" s="8"/>
      <c r="J29" s="20">
        <v>6</v>
      </c>
      <c r="K29" s="41" t="s">
        <v>154</v>
      </c>
      <c r="L29" s="46">
        <v>4.2</v>
      </c>
      <c r="M29" s="32">
        <f t="shared" si="1"/>
        <v>1007.27982684</v>
      </c>
    </row>
    <row r="30" spans="10:13" ht="12.75">
      <c r="J30" s="20">
        <v>7</v>
      </c>
      <c r="K30" s="41" t="s">
        <v>157</v>
      </c>
      <c r="L30" s="46">
        <f>0.04*156.46</f>
        <v>6.258400000000001</v>
      </c>
      <c r="M30" s="32">
        <f t="shared" si="1"/>
        <v>1500.9428734036803</v>
      </c>
    </row>
    <row r="31" spans="2:13" ht="12.75">
      <c r="B31" t="s">
        <v>0</v>
      </c>
      <c r="J31" s="20">
        <v>8</v>
      </c>
      <c r="K31" s="41"/>
      <c r="L31" s="46"/>
      <c r="M31" s="32">
        <f t="shared" si="1"/>
        <v>0</v>
      </c>
    </row>
    <row r="32" spans="10:13" ht="12.75">
      <c r="J32" s="20">
        <v>9</v>
      </c>
      <c r="K32" s="41"/>
      <c r="L32" s="46"/>
      <c r="M32" s="32">
        <f t="shared" si="1"/>
        <v>0</v>
      </c>
    </row>
    <row r="33" spans="1:13" ht="12.75">
      <c r="A33" t="s">
        <v>1</v>
      </c>
      <c r="E33">
        <v>3468</v>
      </c>
      <c r="F33" t="s">
        <v>65</v>
      </c>
      <c r="J33" s="20">
        <v>10</v>
      </c>
      <c r="K33" s="41"/>
      <c r="L33" s="46"/>
      <c r="M33" s="32">
        <f t="shared" si="1"/>
        <v>0</v>
      </c>
    </row>
    <row r="34" spans="1:13" ht="12.75">
      <c r="A34" t="s">
        <v>2</v>
      </c>
      <c r="E34">
        <v>923.5</v>
      </c>
      <c r="F34" t="s">
        <v>65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477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/>
      <c r="K37" s="29" t="s">
        <v>57</v>
      </c>
      <c r="L37" s="28">
        <f>SUM(L24:L36)</f>
        <v>21.599400000000003</v>
      </c>
      <c r="M37" s="33">
        <f>SUM(M24:M36)</f>
        <v>5180.152355201881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124087.54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111988.27</v>
      </c>
      <c r="J41" s="20">
        <v>1</v>
      </c>
      <c r="K41" s="20" t="s">
        <v>137</v>
      </c>
      <c r="L41" s="25" t="s">
        <v>138</v>
      </c>
      <c r="M41" s="25">
        <f>3*334.97</f>
        <v>1004.9100000000001</v>
      </c>
    </row>
    <row r="42" spans="2:13" ht="12.75">
      <c r="B42" t="s">
        <v>8</v>
      </c>
      <c r="F42" s="9">
        <f>F41/F40</f>
        <v>0.902494077971084</v>
      </c>
      <c r="J42" s="20">
        <v>2</v>
      </c>
      <c r="K42" s="20" t="s">
        <v>139</v>
      </c>
      <c r="L42" s="25" t="s">
        <v>140</v>
      </c>
      <c r="M42" s="25">
        <v>137.91</v>
      </c>
    </row>
    <row r="43" spans="1:13" ht="12.75">
      <c r="A43" t="s">
        <v>129</v>
      </c>
      <c r="F43" s="5">
        <f>250+400+250+400+105</f>
        <v>1405</v>
      </c>
      <c r="J43" s="20">
        <v>3</v>
      </c>
      <c r="K43" s="20" t="s">
        <v>141</v>
      </c>
      <c r="L43" s="25" t="s">
        <v>140</v>
      </c>
      <c r="M43" s="46">
        <v>200.65</v>
      </c>
    </row>
    <row r="44" spans="1:13" ht="12.75">
      <c r="A44" s="3" t="s">
        <v>9</v>
      </c>
      <c r="B44" s="3"/>
      <c r="C44" s="3"/>
      <c r="D44" s="3"/>
      <c r="E44" s="1"/>
      <c r="F44" s="31">
        <f>F41+F43</f>
        <v>113393.27</v>
      </c>
      <c r="J44" s="20">
        <v>4</v>
      </c>
      <c r="K44" s="20" t="s">
        <v>142</v>
      </c>
      <c r="L44" s="25" t="s">
        <v>138</v>
      </c>
      <c r="M44" s="25">
        <f>3*43</f>
        <v>129</v>
      </c>
    </row>
    <row r="45" spans="10:13" ht="12.75">
      <c r="J45" s="20">
        <v>5</v>
      </c>
      <c r="K45" s="20" t="s">
        <v>143</v>
      </c>
      <c r="L45" s="25" t="s">
        <v>144</v>
      </c>
      <c r="M45" s="25">
        <f>2*517.09</f>
        <v>1034.18</v>
      </c>
    </row>
    <row r="46" spans="2:13" ht="12.75">
      <c r="B46" s="1" t="s">
        <v>10</v>
      </c>
      <c r="C46" s="1"/>
      <c r="J46" s="20">
        <v>6</v>
      </c>
      <c r="K46" s="20" t="s">
        <v>147</v>
      </c>
      <c r="L46" s="25" t="s">
        <v>148</v>
      </c>
      <c r="M46" s="25">
        <f>14*11.56</f>
        <v>161.84</v>
      </c>
    </row>
    <row r="47" spans="10:13" ht="12.75">
      <c r="J47" s="20">
        <v>7</v>
      </c>
      <c r="K47" s="20" t="s">
        <v>151</v>
      </c>
      <c r="L47" s="25" t="s">
        <v>140</v>
      </c>
      <c r="M47" s="46">
        <v>871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54" t="s">
        <v>152</v>
      </c>
      <c r="L48" s="25" t="s">
        <v>144</v>
      </c>
      <c r="M48" s="25">
        <f>2*173</f>
        <v>346</v>
      </c>
    </row>
    <row r="49" spans="1:13" ht="12.75">
      <c r="A49" t="s">
        <v>12</v>
      </c>
      <c r="F49" s="11">
        <f>(6396.08+6396.08)*1.302</f>
        <v>16655.39232</v>
      </c>
      <c r="J49" s="20">
        <v>9</v>
      </c>
      <c r="K49" s="54" t="s">
        <v>153</v>
      </c>
      <c r="L49" s="25" t="s">
        <v>140</v>
      </c>
      <c r="M49" s="46">
        <v>237.6</v>
      </c>
    </row>
    <row r="50" spans="1:13" ht="12.75">
      <c r="A50" s="6" t="s">
        <v>15</v>
      </c>
      <c r="F50" s="11">
        <f>(2727+2727)*1.302</f>
        <v>7101.108</v>
      </c>
      <c r="J50" s="20">
        <v>10</v>
      </c>
      <c r="K50" s="54" t="s">
        <v>155</v>
      </c>
      <c r="L50" s="25" t="s">
        <v>156</v>
      </c>
      <c r="M50" s="25">
        <v>972</v>
      </c>
    </row>
    <row r="51" spans="1:13" ht="12.75">
      <c r="A51" s="57" t="s">
        <v>82</v>
      </c>
      <c r="B51" s="55"/>
      <c r="C51" s="55"/>
      <c r="D51" s="55"/>
      <c r="E51" s="58">
        <v>1.1</v>
      </c>
      <c r="F51" s="58">
        <f>E51*E33</f>
        <v>3814.8</v>
      </c>
      <c r="J51" s="20">
        <v>11</v>
      </c>
      <c r="K51" s="54" t="s">
        <v>158</v>
      </c>
      <c r="L51" s="25" t="s">
        <v>159</v>
      </c>
      <c r="M51" s="25">
        <f>4*237.6</f>
        <v>950.4</v>
      </c>
    </row>
    <row r="52" spans="1:13" ht="12.75">
      <c r="A52" s="4" t="s">
        <v>33</v>
      </c>
      <c r="F52" s="31">
        <f>F49+F50+F51</f>
        <v>27571.30032</v>
      </c>
      <c r="J52" s="20">
        <v>12</v>
      </c>
      <c r="K52" s="54" t="s">
        <v>152</v>
      </c>
      <c r="L52" s="25" t="s">
        <v>160</v>
      </c>
      <c r="M52" s="25">
        <f>6*198.6</f>
        <v>1191.6</v>
      </c>
    </row>
    <row r="53" spans="1:13" ht="12.75">
      <c r="A53" s="4" t="s">
        <v>16</v>
      </c>
      <c r="J53" s="20">
        <v>13</v>
      </c>
      <c r="K53" s="54" t="s">
        <v>161</v>
      </c>
      <c r="L53" s="25" t="s">
        <v>160</v>
      </c>
      <c r="M53" s="25">
        <f>6*132.82</f>
        <v>796.92</v>
      </c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14</v>
      </c>
      <c r="K54" s="54" t="s">
        <v>162</v>
      </c>
      <c r="L54" s="25" t="s">
        <v>156</v>
      </c>
      <c r="M54" s="25">
        <f>4*4</f>
        <v>16</v>
      </c>
    </row>
    <row r="55" spans="1:13" ht="12.75">
      <c r="A55" t="s">
        <v>78</v>
      </c>
      <c r="B55">
        <v>923.5</v>
      </c>
      <c r="C55" t="s">
        <v>13</v>
      </c>
      <c r="D55" s="5">
        <v>0.5</v>
      </c>
      <c r="E55" t="s">
        <v>14</v>
      </c>
      <c r="F55" s="11">
        <f>B55*D55</f>
        <v>461.75</v>
      </c>
      <c r="J55" s="20">
        <v>15</v>
      </c>
      <c r="K55" s="54" t="s">
        <v>163</v>
      </c>
      <c r="L55" s="25" t="s">
        <v>160</v>
      </c>
      <c r="M55" s="25">
        <f>6*3</f>
        <v>18</v>
      </c>
    </row>
    <row r="56" spans="1:13" ht="12.75">
      <c r="A56" s="4" t="s">
        <v>17</v>
      </c>
      <c r="B56" s="10"/>
      <c r="C56" s="10"/>
      <c r="F56" s="31">
        <f>SUM(F54:F55)</f>
        <v>461.75</v>
      </c>
      <c r="J56" s="20">
        <v>16</v>
      </c>
      <c r="K56" s="54" t="s">
        <v>163</v>
      </c>
      <c r="L56" s="25" t="s">
        <v>160</v>
      </c>
      <c r="M56" s="25">
        <f>6*39.5</f>
        <v>237</v>
      </c>
    </row>
    <row r="57" spans="1:13" ht="12.75">
      <c r="A57" s="4" t="s">
        <v>18</v>
      </c>
      <c r="B57" s="4"/>
      <c r="J57" s="20">
        <v>17</v>
      </c>
      <c r="K57" s="54"/>
      <c r="L57" s="25"/>
      <c r="M57" s="25"/>
    </row>
    <row r="58" spans="1:13" ht="12.75">
      <c r="A58" t="s">
        <v>19</v>
      </c>
      <c r="C58">
        <v>599988</v>
      </c>
      <c r="D58">
        <v>224780.8</v>
      </c>
      <c r="E58">
        <v>3468</v>
      </c>
      <c r="F58" s="34">
        <f>C58/D58*E58</f>
        <v>9256.833252662149</v>
      </c>
      <c r="J58" s="20">
        <v>18</v>
      </c>
      <c r="K58" s="54"/>
      <c r="L58" s="25"/>
      <c r="M58" s="25"/>
    </row>
    <row r="59" spans="1:13" ht="12.75">
      <c r="A59" t="s">
        <v>20</v>
      </c>
      <c r="F59" s="34">
        <f>M20</f>
        <v>5637.013192440001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5180.152355201881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f>1*600*1.302</f>
        <v>781.2</v>
      </c>
      <c r="J61" s="20"/>
      <c r="K61" s="20"/>
      <c r="L61" s="30" t="s">
        <v>64</v>
      </c>
      <c r="M61" s="33">
        <f>SUM(M41:M60)</f>
        <v>8305.01</v>
      </c>
    </row>
    <row r="62" spans="1:6" ht="12.75">
      <c r="A62" t="s">
        <v>22</v>
      </c>
      <c r="F62" s="11">
        <f>M61</f>
        <v>8305.01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3468</v>
      </c>
      <c r="C65" t="s">
        <v>13</v>
      </c>
      <c r="D65" s="11">
        <v>0.13</v>
      </c>
      <c r="E65" t="s">
        <v>14</v>
      </c>
      <c r="F65" s="11">
        <f>B65*D65</f>
        <v>450.84000000000003</v>
      </c>
    </row>
    <row r="66" spans="1:6" ht="12.75">
      <c r="A66" s="55" t="s">
        <v>83</v>
      </c>
      <c r="B66" s="55"/>
      <c r="C66" s="55"/>
      <c r="D66" s="56">
        <v>1.39</v>
      </c>
      <c r="E66" s="55"/>
      <c r="F66" s="56">
        <f>D66*E33</f>
        <v>4820.5199999999995</v>
      </c>
    </row>
    <row r="67" spans="1:6" ht="12.75">
      <c r="A67" s="55" t="s">
        <v>130</v>
      </c>
      <c r="B67" s="55"/>
      <c r="C67" s="55"/>
      <c r="D67" s="56"/>
      <c r="E67" s="55"/>
      <c r="F67" s="56">
        <v>0</v>
      </c>
    </row>
    <row r="68" spans="1:6" ht="12.75">
      <c r="A68" s="4" t="s">
        <v>25</v>
      </c>
      <c r="B68" s="10"/>
      <c r="C68" s="10"/>
      <c r="F68" s="31">
        <f>SUM(F58:F67)</f>
        <v>34431.568800304034</v>
      </c>
    </row>
    <row r="69" ht="12.75">
      <c r="A69" s="4" t="s">
        <v>26</v>
      </c>
    </row>
    <row r="70" spans="1:6" ht="12.75">
      <c r="A70" t="s">
        <v>27</v>
      </c>
      <c r="B70">
        <v>3468</v>
      </c>
      <c r="C70" t="s">
        <v>65</v>
      </c>
      <c r="D70" s="5">
        <v>0.48</v>
      </c>
      <c r="E70" t="s">
        <v>14</v>
      </c>
      <c r="F70" s="11">
        <f>B70*D70</f>
        <v>1664.6399999999999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3468</v>
      </c>
      <c r="C73" t="s">
        <v>13</v>
      </c>
      <c r="D73" s="11">
        <v>2.33</v>
      </c>
      <c r="E73" t="s">
        <v>14</v>
      </c>
      <c r="F73" s="11">
        <f>B73*D73</f>
        <v>8080.4400000000005</v>
      </c>
    </row>
    <row r="74" spans="1:6" ht="12.75">
      <c r="A74" s="4" t="s">
        <v>29</v>
      </c>
      <c r="F74" s="31">
        <f>F70+F73</f>
        <v>9745.08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3468</v>
      </c>
      <c r="C77" t="s">
        <v>13</v>
      </c>
      <c r="D77" s="11">
        <v>5.33</v>
      </c>
      <c r="E77" t="s">
        <v>14</v>
      </c>
      <c r="F77" s="11">
        <f>B77*D77</f>
        <v>18484.44</v>
      </c>
    </row>
    <row r="78" spans="1:6" ht="12.75">
      <c r="A78" s="4" t="s">
        <v>31</v>
      </c>
      <c r="F78" s="8">
        <f>SUM(F77)</f>
        <v>18484.44</v>
      </c>
    </row>
    <row r="79" spans="1:6" ht="12.75">
      <c r="A79" s="59" t="s">
        <v>77</v>
      </c>
      <c r="B79" s="55"/>
      <c r="C79" s="55"/>
      <c r="D79" s="58">
        <v>2.24</v>
      </c>
      <c r="E79" s="55"/>
      <c r="F79" s="60">
        <f>D79*E33</f>
        <v>7768.320000000001</v>
      </c>
    </row>
    <row r="80" spans="1:6" ht="12.75">
      <c r="A80" s="1" t="s">
        <v>32</v>
      </c>
      <c r="B80" s="1"/>
      <c r="F80" s="31">
        <f>F52+F56+F68+F74+F78+F79</f>
        <v>98462.45912030405</v>
      </c>
    </row>
    <row r="81" spans="1:6" ht="12.75">
      <c r="A81" s="1" t="s">
        <v>75</v>
      </c>
      <c r="B81" s="35"/>
      <c r="C81" s="35">
        <v>0.058</v>
      </c>
      <c r="D81" s="1"/>
      <c r="E81" s="1"/>
      <c r="F81" s="31">
        <f>F80*5.8%</f>
        <v>5710.822628977634</v>
      </c>
    </row>
    <row r="82" spans="1:6" ht="12.75">
      <c r="A82" s="1"/>
      <c r="B82" s="35" t="s">
        <v>126</v>
      </c>
      <c r="C82" s="35"/>
      <c r="D82" s="1"/>
      <c r="E82" s="52"/>
      <c r="F82" s="53">
        <f>3027.68+5730.24</f>
        <v>8757.92</v>
      </c>
    </row>
    <row r="83" spans="1:6" ht="12.75">
      <c r="A83" s="1"/>
      <c r="B83" s="35" t="s">
        <v>127</v>
      </c>
      <c r="C83" s="35"/>
      <c r="D83" s="1"/>
      <c r="E83" s="52"/>
      <c r="F83" s="53">
        <f>2*398.96</f>
        <v>797.92</v>
      </c>
    </row>
    <row r="84" spans="1:6" ht="12.75">
      <c r="A84" s="1"/>
      <c r="B84" s="35" t="s">
        <v>128</v>
      </c>
      <c r="C84" s="35"/>
      <c r="D84" s="1"/>
      <c r="E84" s="52"/>
      <c r="F84" s="53">
        <f>2*2245.6</f>
        <v>4491.2</v>
      </c>
    </row>
    <row r="85" spans="1:9" ht="15">
      <c r="A85" s="12" t="s">
        <v>34</v>
      </c>
      <c r="B85" s="12"/>
      <c r="C85" s="12"/>
      <c r="D85" s="12"/>
      <c r="E85" s="12"/>
      <c r="F85" s="42">
        <f>F80+F81+F82+F83+F84</f>
        <v>118220.32174928168</v>
      </c>
      <c r="I85" s="7"/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44866</v>
      </c>
      <c r="C87" s="39">
        <v>-772494</v>
      </c>
      <c r="D87" s="43">
        <f>F44</f>
        <v>113393.27</v>
      </c>
      <c r="E87" s="43">
        <f>F85</f>
        <v>118220.32174928168</v>
      </c>
      <c r="F87" s="44">
        <f>C87+D87-E87</f>
        <v>-777321.0517492817</v>
      </c>
    </row>
    <row r="89" spans="1:6" ht="13.5" thickBot="1">
      <c r="A89" t="s">
        <v>110</v>
      </c>
      <c r="C89" s="48">
        <v>44501</v>
      </c>
      <c r="D89" s="8" t="s">
        <v>111</v>
      </c>
      <c r="E89" s="48">
        <v>44560</v>
      </c>
      <c r="F89" t="s">
        <v>112</v>
      </c>
    </row>
    <row r="90" spans="1:7" ht="13.5" thickBot="1">
      <c r="A90" t="s">
        <v>113</v>
      </c>
      <c r="F90" s="49">
        <f>E87</f>
        <v>118220.32174928168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6" ht="12.75">
      <c r="A106" t="s">
        <v>124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2020-09-12T14:12:53Z</cp:lastPrinted>
  <dcterms:created xsi:type="dcterms:W3CDTF">2008-08-18T07:30:19Z</dcterms:created>
  <dcterms:modified xsi:type="dcterms:W3CDTF">2022-03-11T11:46:12Z</dcterms:modified>
  <cp:category/>
  <cp:version/>
  <cp:contentType/>
  <cp:contentStatus/>
</cp:coreProperties>
</file>