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<sst xmlns="http://schemas.openxmlformats.org/spreadsheetml/2006/main" count="223" uniqueCount="187">
  <si>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</si>
  <si>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</si>
  <si>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</si>
  <si>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</si>
  <si>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</si>
  <si>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</si>
  <si>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</si>
  <si>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</si>
  <si>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</si>
  <si>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</si>
  <si>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</si>
  <si>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</si>
  <si>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</si>
  <si>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</si>
  <si>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</si>
  <si>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</si>
  <si>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</si>
  <si>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</si>
  <si>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</si>
  <si>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</si>
  <si>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</si>
  <si>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</si>
  <si>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</si>
  <si>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</si>
  <si>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</si>
  <si>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</si>
  <si>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</si>
  <si>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</si>
  <si>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</si>
  <si>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</si>
  <si>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</si>
  <si>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</si>
  <si>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</si>
  <si>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</si>
  <si>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</si>
  <si>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</si>
  <si>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</si>
  <si>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</si>
  <si>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</si>
  <si>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</si>
  <si>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</si>
  <si>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</si>
  <si>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</si>
  <si>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</si>
  <si>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</si>
  <si>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</si>
  <si>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</si>
  <si>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</si>
  <si>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</si>
  <si>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</si>
  <si>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</si>
  <si>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</si>
  <si>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</si>
  <si>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</si>
  <si>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</si>
  <si>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</si>
  <si>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</si>
  <si>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</si>
  <si>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</si>
  <si>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</si>
  <si>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</si>
  <si>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</si>
  <si>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</si>
  <si>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</si>
  <si>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</si>
  <si>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</si>
  <si>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</si>
  <si>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</si>
  <si>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</si>
  <si>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</si>
  <si>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</si>
  <si>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</si>
  <si>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</si>
  <si>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</si>
  <si>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</si>
  <si>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</si>
  <si>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</si>
  <si>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</si>
  <si>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</si>
  <si>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</si>
  <si>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</si>
  <si>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</si>
  <si>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</si>
  <si>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</si>
  <si>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</si>
  <si>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</si>
  <si>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</si>
  <si>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</si>
  <si>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</si>
  <si>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</si>
  <si>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</si>
  <si>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</si>
  <si>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</si>
  <si>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</si>
  <si>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</si>
  <si>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</si>
  <si>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</si>
  <si>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</si>
  <si>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</si>
  <si>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</si>
  <si>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</si>
  <si>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</si>
  <si>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</si>
  <si>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</si>
  <si>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</si>
  <si>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</si>
  <si>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</si>
  <si>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</si>
  <si>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</si>
  <si>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</si>
  <si>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</si>
  <si>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</si>
  <si>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</si>
  <si>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</si>
  <si>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</si>
  <si>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</si>
  <si>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</si>
  <si>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</si>
  <si>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</si>
  <si>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</si>
  <si>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</si>
  <si>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</si>
  <si>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</si>
  <si>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</si>
  <si>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</si>
  <si>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</si>
  <si>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</si>
  <si>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</si>
  <si>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</si>
  <si>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</si>
  <si>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</si>
  <si>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</si>
  <si>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</si>
  <si>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</si>
  <si>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</si>
  <si>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Горгаз (техобслуживание и ремонт)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</si>
  <si>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</si>
  <si>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</si>
  <si>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</si>
  <si>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</si>
  <si>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</si>
  <si>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труб д 32 п.пр. (2мп) кв.47</t>
  </si>
  <si>
    <t>смена гебо д 32 (1шт) кв.47</t>
  </si>
  <si>
    <t>труба д 32</t>
  </si>
  <si>
    <t>2мп</t>
  </si>
  <si>
    <t>муфта 32</t>
  </si>
  <si>
    <t>1шт</t>
  </si>
  <si>
    <t>муфта 32 комб.</t>
  </si>
  <si>
    <t>гебо 25</t>
  </si>
  <si>
    <t xml:space="preserve">смена ламп (4шт) </t>
  </si>
  <si>
    <t>лампа</t>
  </si>
  <si>
    <t>4шт</t>
  </si>
  <si>
    <t>устр-во лангетки т.п.</t>
  </si>
  <si>
    <t>бинт</t>
  </si>
  <si>
    <t>смена вентиля д 20 (2шт) т.п.</t>
  </si>
  <si>
    <t>смена сгона д 20 (2шт) т.п.</t>
  </si>
  <si>
    <t>вентиль д 20</t>
  </si>
  <si>
    <t>2шт</t>
  </si>
  <si>
    <t>сгон 20</t>
  </si>
  <si>
    <t>к/гайка 20</t>
  </si>
  <si>
    <t>муфта 20</t>
  </si>
  <si>
    <t>смена замка (1шт) щитовая</t>
  </si>
  <si>
    <t>замок</t>
  </si>
  <si>
    <t xml:space="preserve">смена светильника (1шт) </t>
  </si>
  <si>
    <t>светильник</t>
  </si>
  <si>
    <t>изготовление табличек</t>
  </si>
  <si>
    <t xml:space="preserve">смена ламп (5шт) </t>
  </si>
  <si>
    <t>5шт</t>
  </si>
  <si>
    <t>устр-во контейнерной площадки</t>
  </si>
  <si>
    <t>труба 50х50</t>
  </si>
  <si>
    <t>34,66кг</t>
  </si>
  <si>
    <t>труба 50х25</t>
  </si>
  <si>
    <t>35кг</t>
  </si>
  <si>
    <t>краска серая</t>
  </si>
  <si>
    <t>0,9кг</t>
  </si>
  <si>
    <t>электроды</t>
  </si>
  <si>
    <t>1,7кг</t>
  </si>
  <si>
    <t>профлист</t>
  </si>
  <si>
    <t>9л.</t>
  </si>
  <si>
    <t>арматура</t>
  </si>
  <si>
    <t>саморезы</t>
  </si>
  <si>
    <t>200шт</t>
  </si>
  <si>
    <t>диск</t>
  </si>
  <si>
    <t>6,66кг</t>
  </si>
  <si>
    <t>цемент</t>
  </si>
  <si>
    <t>50кг</t>
  </si>
  <si>
    <t>асфальт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</si>
</sst>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50">
      <selection activeCell="F87" sqref="F8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 t="s">
        <v>137</v>
      </c>
      <c r="K2" s="5" t="s">
        <v>139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138</v>
      </c>
      <c r="G5" s="8" t="s">
        <v>136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1.5</v>
      </c>
      <c r="M6" s="46">
        <f>L6*160.174*1.302</f>
        <v>312.81982200000004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446.2896127200001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9</v>
      </c>
      <c r="M17" s="46">
        <f t="shared" si="0"/>
        <v>1876.918932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168.92270388000003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58</v>
      </c>
      <c r="L20" s="28">
        <f>SUM(L6:L19)</f>
        <v>13.950000000000001</v>
      </c>
      <c r="M20" s="33">
        <f>SUM(M6:M19)</f>
        <v>2909.2243446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141</v>
      </c>
      <c r="L24" s="46">
        <f>0.02*156.46</f>
        <v>3.1292000000000004</v>
      </c>
      <c r="M24" s="32">
        <f>L24*160.174*1.302*1.15</f>
        <v>750.4714367018402</v>
      </c>
    </row>
    <row r="25" spans="1:13" ht="12.75">
      <c r="A25" t="s">
        <v>108</v>
      </c>
      <c r="J25" s="20">
        <v>2</v>
      </c>
      <c r="K25" s="20" t="s">
        <v>142</v>
      </c>
      <c r="L25" s="46">
        <v>1.03</v>
      </c>
      <c r="M25" s="32">
        <f aca="true" t="shared" si="1" ref="M25:M35">L25*160.174*1.302*1.15</f>
        <v>247.02338610599998</v>
      </c>
    </row>
    <row r="26" spans="1:13" ht="12.75">
      <c r="A26" t="s">
        <v>109</v>
      </c>
      <c r="J26" s="20">
        <v>3</v>
      </c>
      <c r="K26" s="20" t="s">
        <v>149</v>
      </c>
      <c r="L26" s="46">
        <v>0.28</v>
      </c>
      <c r="M26" s="32">
        <f t="shared" si="1"/>
        <v>67.15198845600001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 t="s">
        <v>152</v>
      </c>
      <c r="L27" s="25">
        <v>2.15</v>
      </c>
      <c r="M27" s="32">
        <f t="shared" si="1"/>
        <v>515.63133993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154</v>
      </c>
      <c r="L28" s="46">
        <v>1.62</v>
      </c>
      <c r="M28" s="32">
        <f t="shared" si="1"/>
        <v>388.522218924</v>
      </c>
    </row>
    <row r="29" spans="1:13" ht="12.75">
      <c r="A29" t="s">
        <v>112</v>
      </c>
      <c r="B29" s="1"/>
      <c r="C29" s="8"/>
      <c r="D29" s="8"/>
      <c r="J29" s="20">
        <v>6</v>
      </c>
      <c r="K29" s="20" t="s">
        <v>155</v>
      </c>
      <c r="L29" s="25">
        <v>0.56</v>
      </c>
      <c r="M29" s="32">
        <f t="shared" si="1"/>
        <v>134.30397691200002</v>
      </c>
    </row>
    <row r="30" spans="10:13" ht="12.75">
      <c r="J30" s="20">
        <v>7</v>
      </c>
      <c r="K30" s="20" t="s">
        <v>161</v>
      </c>
      <c r="L30" s="25">
        <v>1.07</v>
      </c>
      <c r="M30" s="32">
        <f t="shared" si="1"/>
        <v>256.61652731400005</v>
      </c>
    </row>
    <row r="31" spans="2:13" ht="12.75">
      <c r="B31" t="s">
        <v>0</v>
      </c>
      <c r="J31" s="20">
        <v>8</v>
      </c>
      <c r="K31" s="20" t="s">
        <v>163</v>
      </c>
      <c r="L31" s="25">
        <v>0.89</v>
      </c>
      <c r="M31" s="32">
        <f t="shared" si="1"/>
        <v>213.44739187800002</v>
      </c>
    </row>
    <row r="32" spans="10:13" ht="12.75">
      <c r="J32" s="20">
        <v>9</v>
      </c>
      <c r="K32" s="20" t="s">
        <v>149</v>
      </c>
      <c r="L32" s="25">
        <v>0.28</v>
      </c>
      <c r="M32" s="32">
        <f t="shared" si="1"/>
        <v>67.15198845600001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 t="s">
        <v>166</v>
      </c>
      <c r="L33" s="25">
        <v>0.35</v>
      </c>
      <c r="M33" s="32">
        <f t="shared" si="1"/>
        <v>83.93998556999999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 t="s">
        <v>168</v>
      </c>
      <c r="L34" s="25">
        <v>53.83</v>
      </c>
      <c r="M34" s="32">
        <f t="shared" si="1"/>
        <v>12909.969780665999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65.1892</v>
      </c>
      <c r="M36" s="33">
        <f>SUM(M24:M35)</f>
        <v>15634.230020913838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197875.77</v>
      </c>
      <c r="J40" s="20">
        <v>1</v>
      </c>
      <c r="K40" s="20" t="s">
        <v>143</v>
      </c>
      <c r="L40" s="25" t="s">
        <v>144</v>
      </c>
      <c r="M40" s="25">
        <f>2*237.6</f>
        <v>475.2</v>
      </c>
    </row>
    <row r="41" spans="1:13" ht="12.75">
      <c r="A41" t="s">
        <v>7</v>
      </c>
      <c r="F41" s="5">
        <v>193748.79</v>
      </c>
      <c r="J41" s="20">
        <v>2</v>
      </c>
      <c r="K41" s="20" t="s">
        <v>145</v>
      </c>
      <c r="L41" s="25" t="s">
        <v>146</v>
      </c>
      <c r="M41" s="25">
        <v>8</v>
      </c>
    </row>
    <row r="42" spans="2:13" ht="12.75">
      <c r="B42" t="s">
        <v>8</v>
      </c>
      <c r="F42" s="9">
        <f>F41/F40</f>
        <v>0.9791435808436779</v>
      </c>
      <c r="J42" s="20">
        <v>3</v>
      </c>
      <c r="K42" s="20" t="s">
        <v>147</v>
      </c>
      <c r="L42" s="25" t="s">
        <v>146</v>
      </c>
      <c r="M42" s="25">
        <v>105.91</v>
      </c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20" t="s">
        <v>148</v>
      </c>
      <c r="L43" s="56" t="s">
        <v>146</v>
      </c>
      <c r="M43" s="25">
        <v>856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194853.79</v>
      </c>
      <c r="J44" s="20">
        <v>5</v>
      </c>
      <c r="K44" s="20" t="s">
        <v>150</v>
      </c>
      <c r="L44" s="25" t="s">
        <v>151</v>
      </c>
      <c r="M44" s="25">
        <f>4*11.6</f>
        <v>46.4</v>
      </c>
    </row>
    <row r="45" spans="2:13" ht="12.75">
      <c r="B45" s="1" t="s">
        <v>10</v>
      </c>
      <c r="C45" s="1"/>
      <c r="J45" s="20">
        <v>6</v>
      </c>
      <c r="K45" s="20" t="s">
        <v>153</v>
      </c>
      <c r="L45" s="25" t="s">
        <v>146</v>
      </c>
      <c r="M45" s="25">
        <v>167.29</v>
      </c>
    </row>
    <row r="46" spans="10:13" ht="12.75">
      <c r="J46" s="20">
        <v>7</v>
      </c>
      <c r="K46" s="20" t="s">
        <v>156</v>
      </c>
      <c r="L46" s="25" t="s">
        <v>157</v>
      </c>
      <c r="M46" s="25">
        <f>2*510</f>
        <v>1020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158</v>
      </c>
      <c r="L47" s="25" t="s">
        <v>157</v>
      </c>
      <c r="M47" s="25">
        <f>2*33.77</f>
        <v>67.54</v>
      </c>
    </row>
    <row r="48" spans="1:13" ht="12.75">
      <c r="A48" t="s">
        <v>12</v>
      </c>
      <c r="F48" s="11">
        <f>(4559+3744+5244)*1.302</f>
        <v>17638.194</v>
      </c>
      <c r="J48" s="20">
        <v>9</v>
      </c>
      <c r="K48" s="20" t="s">
        <v>159</v>
      </c>
      <c r="L48" s="25" t="s">
        <v>157</v>
      </c>
      <c r="M48" s="25">
        <f>2*23</f>
        <v>46</v>
      </c>
    </row>
    <row r="49" spans="1:13" ht="12.75">
      <c r="A49" s="6" t="s">
        <v>15</v>
      </c>
      <c r="F49" s="11">
        <f>(4400.61+4718.61+4718.61)*1.302</f>
        <v>18016.854659999997</v>
      </c>
      <c r="J49" s="20">
        <v>10</v>
      </c>
      <c r="K49" s="20" t="s">
        <v>160</v>
      </c>
      <c r="L49" s="25" t="s">
        <v>157</v>
      </c>
      <c r="M49" s="25">
        <v>66</v>
      </c>
    </row>
    <row r="50" spans="1:13" ht="12.75">
      <c r="A50" s="57" t="s">
        <v>85</v>
      </c>
      <c r="B50" s="48"/>
      <c r="C50" s="48"/>
      <c r="D50" s="48"/>
      <c r="E50" s="58">
        <v>0</v>
      </c>
      <c r="F50" s="59">
        <f>E50*E33</f>
        <v>0</v>
      </c>
      <c r="J50" s="20">
        <v>11</v>
      </c>
      <c r="K50" s="20" t="s">
        <v>162</v>
      </c>
      <c r="L50" s="25" t="s">
        <v>146</v>
      </c>
      <c r="M50" s="25">
        <v>375.32</v>
      </c>
    </row>
    <row r="51" spans="1:13" ht="12.75">
      <c r="A51" s="4" t="s">
        <v>34</v>
      </c>
      <c r="F51" s="31">
        <f>F48+F49+F50</f>
        <v>35655.04866</v>
      </c>
      <c r="J51" s="20">
        <v>12</v>
      </c>
      <c r="K51" s="20" t="s">
        <v>164</v>
      </c>
      <c r="L51" s="25" t="s">
        <v>146</v>
      </c>
      <c r="M51" s="25">
        <v>205.8</v>
      </c>
    </row>
    <row r="52" spans="1:13" ht="12.75">
      <c r="A52" s="4" t="s">
        <v>16</v>
      </c>
      <c r="J52" s="20">
        <v>13</v>
      </c>
      <c r="K52" s="20" t="s">
        <v>150</v>
      </c>
      <c r="L52" s="25" t="s">
        <v>151</v>
      </c>
      <c r="M52" s="25">
        <f>4*11.56</f>
        <v>46.24</v>
      </c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 t="s">
        <v>165</v>
      </c>
      <c r="L53" s="25"/>
      <c r="M53" s="25">
        <v>300</v>
      </c>
    </row>
    <row r="54" spans="1:13" ht="12.75">
      <c r="A54" t="s">
        <v>81</v>
      </c>
      <c r="B54">
        <v>510</v>
      </c>
      <c r="C54" t="s">
        <v>13</v>
      </c>
      <c r="D54" s="5">
        <v>0.5</v>
      </c>
      <c r="E54" t="s">
        <v>14</v>
      </c>
      <c r="F54" s="5">
        <f>B54*D54</f>
        <v>255</v>
      </c>
      <c r="J54" s="20">
        <v>15</v>
      </c>
      <c r="K54" s="20" t="s">
        <v>150</v>
      </c>
      <c r="L54" s="25" t="s">
        <v>167</v>
      </c>
      <c r="M54" s="25">
        <f>5*11.6</f>
        <v>58</v>
      </c>
    </row>
    <row r="55" spans="1:13" ht="12.75">
      <c r="A55" s="4" t="s">
        <v>17</v>
      </c>
      <c r="B55" s="10"/>
      <c r="C55" s="10"/>
      <c r="F55" s="31">
        <f>SUM(F53:F54)</f>
        <v>255</v>
      </c>
      <c r="J55" s="20">
        <v>16</v>
      </c>
      <c r="K55" s="20" t="s">
        <v>169</v>
      </c>
      <c r="L55" s="25" t="s">
        <v>170</v>
      </c>
      <c r="M55" s="25">
        <v>2434.64</v>
      </c>
    </row>
    <row r="56" spans="1:13" ht="12.75">
      <c r="A56" s="4" t="s">
        <v>68</v>
      </c>
      <c r="J56" s="20">
        <v>17</v>
      </c>
      <c r="K56" s="20" t="s">
        <v>171</v>
      </c>
      <c r="L56" s="25" t="s">
        <v>172</v>
      </c>
      <c r="M56" s="25">
        <v>3927</v>
      </c>
    </row>
    <row r="57" spans="1:13" ht="12.75">
      <c r="A57" t="s">
        <v>69</v>
      </c>
      <c r="B57" s="10">
        <v>1</v>
      </c>
      <c r="D57" s="5">
        <v>6305</v>
      </c>
      <c r="F57" s="5">
        <f>B57*D57*3</f>
        <v>18915</v>
      </c>
      <c r="J57" s="20">
        <v>18</v>
      </c>
      <c r="K57" s="20" t="s">
        <v>173</v>
      </c>
      <c r="L57" s="25" t="s">
        <v>174</v>
      </c>
      <c r="M57" s="25">
        <v>108.837</v>
      </c>
    </row>
    <row r="58" spans="1:13" ht="12.75">
      <c r="A58" s="48" t="s">
        <v>133</v>
      </c>
      <c r="B58" s="62"/>
      <c r="C58" s="48"/>
      <c r="D58" s="58"/>
      <c r="E58" s="48"/>
      <c r="F58" s="58">
        <v>0</v>
      </c>
      <c r="J58" s="20">
        <v>19</v>
      </c>
      <c r="K58" s="20" t="s">
        <v>175</v>
      </c>
      <c r="L58" s="25" t="s">
        <v>176</v>
      </c>
      <c r="M58" s="25">
        <v>379.33</v>
      </c>
    </row>
    <row r="59" spans="1:13" ht="12.75">
      <c r="A59" s="1" t="s">
        <v>70</v>
      </c>
      <c r="F59" s="8">
        <f>SUM(F57+F58)</f>
        <v>18915</v>
      </c>
      <c r="J59" s="20">
        <v>20</v>
      </c>
      <c r="K59" s="20" t="s">
        <v>177</v>
      </c>
      <c r="L59" s="25" t="s">
        <v>178</v>
      </c>
      <c r="M59" s="25">
        <v>10345.59</v>
      </c>
    </row>
    <row r="60" spans="1:13" ht="12.75">
      <c r="A60" s="4" t="s">
        <v>18</v>
      </c>
      <c r="B60" s="4"/>
      <c r="J60" s="20">
        <v>21</v>
      </c>
      <c r="K60" s="20" t="s">
        <v>179</v>
      </c>
      <c r="L60" s="25" t="s">
        <v>144</v>
      </c>
      <c r="M60" s="25">
        <v>102</v>
      </c>
    </row>
    <row r="61" spans="1:13" ht="12.75">
      <c r="A61" t="s">
        <v>19</v>
      </c>
      <c r="C61" s="48">
        <v>904049</v>
      </c>
      <c r="D61">
        <v>224780.6</v>
      </c>
      <c r="E61">
        <v>3158.1</v>
      </c>
      <c r="F61" s="34">
        <f>C61/D61*E61</f>
        <v>12701.617252111613</v>
      </c>
      <c r="J61" s="20">
        <v>22</v>
      </c>
      <c r="K61" s="20" t="s">
        <v>180</v>
      </c>
      <c r="L61" s="25" t="s">
        <v>181</v>
      </c>
      <c r="M61" s="25">
        <v>992</v>
      </c>
    </row>
    <row r="62" spans="1:13" ht="12.75">
      <c r="A62" t="s">
        <v>20</v>
      </c>
      <c r="F62" s="34">
        <f>M20</f>
        <v>2909.2243446</v>
      </c>
      <c r="J62" s="20">
        <v>23</v>
      </c>
      <c r="K62" s="20" t="s">
        <v>182</v>
      </c>
      <c r="L62" s="25" t="s">
        <v>183</v>
      </c>
      <c r="M62" s="25">
        <v>196.7</v>
      </c>
    </row>
    <row r="63" spans="1:13" ht="12.75">
      <c r="A63" t="s">
        <v>21</v>
      </c>
      <c r="F63" s="11">
        <f>M36</f>
        <v>15634.230020913838</v>
      </c>
      <c r="J63" s="20">
        <v>24</v>
      </c>
      <c r="K63" s="20" t="s">
        <v>184</v>
      </c>
      <c r="L63" s="25" t="s">
        <v>185</v>
      </c>
      <c r="M63" s="25">
        <v>408</v>
      </c>
    </row>
    <row r="64" spans="1:13" ht="12.75">
      <c r="A64" t="s">
        <v>76</v>
      </c>
      <c r="F64" s="5">
        <f>1*600*1.302</f>
        <v>781.2</v>
      </c>
      <c r="J64" s="20">
        <v>25</v>
      </c>
      <c r="K64" s="20" t="s">
        <v>186</v>
      </c>
      <c r="L64" s="25">
        <v>1.63</v>
      </c>
      <c r="M64" s="25">
        <v>4410</v>
      </c>
    </row>
    <row r="65" spans="1:13" ht="12.75">
      <c r="A65" t="s">
        <v>22</v>
      </c>
      <c r="F65" s="11">
        <f>M75</f>
        <v>27147.797000000002</v>
      </c>
      <c r="J65" s="20">
        <v>26</v>
      </c>
      <c r="K65" s="20"/>
      <c r="L65" s="25"/>
      <c r="M65" s="25"/>
    </row>
    <row r="66" spans="1:13" ht="12.75">
      <c r="A66" t="s">
        <v>23</v>
      </c>
      <c r="F66" s="5"/>
      <c r="J66" s="20">
        <v>27</v>
      </c>
      <c r="K66" s="20"/>
      <c r="L66" s="25"/>
      <c r="M66" s="25"/>
    </row>
    <row r="67" spans="1:13" ht="12.75">
      <c r="A67" s="48" t="s">
        <v>135</v>
      </c>
      <c r="B67" s="48"/>
      <c r="C67" s="48"/>
      <c r="D67" s="48"/>
      <c r="E67" s="48"/>
      <c r="F67" s="58">
        <v>0</v>
      </c>
      <c r="J67" s="20">
        <v>28</v>
      </c>
      <c r="K67" s="20"/>
      <c r="L67" s="25"/>
      <c r="M67" s="25"/>
    </row>
    <row r="68" spans="1:13" ht="12.75">
      <c r="A68" s="48" t="s">
        <v>24</v>
      </c>
      <c r="B68" s="48"/>
      <c r="C68" s="48"/>
      <c r="D68" s="48"/>
      <c r="E68" s="48"/>
      <c r="F68" s="58"/>
      <c r="J68" s="20">
        <v>29</v>
      </c>
      <c r="K68" s="20"/>
      <c r="L68" s="25"/>
      <c r="M68" s="25"/>
    </row>
    <row r="69" spans="2:13" ht="12.75">
      <c r="B69">
        <v>3158.1</v>
      </c>
      <c r="C69" t="s">
        <v>13</v>
      </c>
      <c r="D69" s="11">
        <v>2.17</v>
      </c>
      <c r="E69" t="s">
        <v>14</v>
      </c>
      <c r="F69" s="11">
        <f>B69*D69</f>
        <v>6853.076999999999</v>
      </c>
      <c r="J69" s="20">
        <v>30</v>
      </c>
      <c r="K69" s="20"/>
      <c r="L69" s="25"/>
      <c r="M69" s="25"/>
    </row>
    <row r="70" spans="1:13" ht="12.75">
      <c r="A70" s="48" t="s">
        <v>86</v>
      </c>
      <c r="B70" s="48"/>
      <c r="C70" s="48"/>
      <c r="D70" s="59"/>
      <c r="E70" s="48"/>
      <c r="F70" s="59">
        <f>D70*E33</f>
        <v>0</v>
      </c>
      <c r="J70" s="20">
        <v>31</v>
      </c>
      <c r="K70" s="20"/>
      <c r="L70" s="25"/>
      <c r="M70" s="25"/>
    </row>
    <row r="71" spans="1:13" ht="12.75">
      <c r="A71" s="4" t="s">
        <v>25</v>
      </c>
      <c r="B71" s="10"/>
      <c r="C71" s="10"/>
      <c r="D71">
        <v>0</v>
      </c>
      <c r="F71" s="31">
        <f>SUM(F61:F70)</f>
        <v>66027.14561762546</v>
      </c>
      <c r="J71" s="20">
        <v>32</v>
      </c>
      <c r="K71" s="20"/>
      <c r="L71" s="25"/>
      <c r="M71" s="25"/>
    </row>
    <row r="72" spans="1:13" ht="12.75">
      <c r="A72" s="4" t="s">
        <v>26</v>
      </c>
      <c r="J72" s="20">
        <v>33</v>
      </c>
      <c r="K72" s="20"/>
      <c r="L72" s="25"/>
      <c r="M72" s="25"/>
    </row>
    <row r="73" spans="1:13" ht="12.75">
      <c r="A73" t="s">
        <v>27</v>
      </c>
      <c r="B73">
        <v>3158.1</v>
      </c>
      <c r="C73" t="s">
        <v>66</v>
      </c>
      <c r="D73" s="5">
        <v>0.73</v>
      </c>
      <c r="E73" t="s">
        <v>14</v>
      </c>
      <c r="F73" s="11">
        <f>B73*D73</f>
        <v>2305.413</v>
      </c>
      <c r="J73" s="20">
        <v>34</v>
      </c>
      <c r="K73" s="20"/>
      <c r="L73" s="25"/>
      <c r="M73" s="25"/>
    </row>
    <row r="74" spans="1:13" ht="12.75">
      <c r="A74" t="s">
        <v>28</v>
      </c>
      <c r="J74" s="20">
        <v>35</v>
      </c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65</v>
      </c>
      <c r="M75" s="33">
        <f>SUM(M40:M74)</f>
        <v>27147.797000000002</v>
      </c>
    </row>
    <row r="76" spans="2:13" ht="12.75">
      <c r="B76">
        <v>3158.1</v>
      </c>
      <c r="C76" t="s">
        <v>13</v>
      </c>
      <c r="D76" s="11">
        <v>3.03</v>
      </c>
      <c r="E76" t="s">
        <v>14</v>
      </c>
      <c r="F76" s="11">
        <f>B76*D76</f>
        <v>9569.043</v>
      </c>
      <c r="J76" s="43"/>
      <c r="K76" s="43"/>
      <c r="L76" s="44"/>
      <c r="M76" s="45"/>
    </row>
    <row r="77" spans="1:6" ht="12.75">
      <c r="A77" s="4" t="s">
        <v>29</v>
      </c>
      <c r="F77" s="31">
        <f>F73+F76</f>
        <v>11874.456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7.87</v>
      </c>
      <c r="E80" t="s">
        <v>14</v>
      </c>
      <c r="F80" s="11">
        <f>B80*D80</f>
        <v>24854.247</v>
      </c>
    </row>
    <row r="81" spans="1:6" ht="12.75">
      <c r="A81" s="4" t="s">
        <v>32</v>
      </c>
      <c r="F81" s="31">
        <f>SUM(F80)</f>
        <v>24854.247</v>
      </c>
    </row>
    <row r="82" spans="1:9" ht="12.75">
      <c r="A82" s="60" t="s">
        <v>80</v>
      </c>
      <c r="B82" s="48"/>
      <c r="C82" s="48"/>
      <c r="D82" s="58">
        <v>0</v>
      </c>
      <c r="E82" s="48"/>
      <c r="F82" s="61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157580.89727762545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9139.692042102275</v>
      </c>
    </row>
    <row r="85" spans="1:6" ht="12.75">
      <c r="A85" s="1"/>
      <c r="B85" s="35" t="s">
        <v>130</v>
      </c>
      <c r="C85" s="35"/>
      <c r="D85" s="1"/>
      <c r="E85" s="53"/>
      <c r="F85" s="54">
        <f>9621.52+9621.52+9621.52</f>
        <v>28864.56</v>
      </c>
    </row>
    <row r="86" spans="1:6" ht="12.75">
      <c r="A86" s="1"/>
      <c r="B86" s="35" t="s">
        <v>131</v>
      </c>
      <c r="C86" s="35"/>
      <c r="D86" s="1"/>
      <c r="E86" s="53"/>
      <c r="F86" s="54">
        <f>3*475.63</f>
        <v>1426.8899999999999</v>
      </c>
    </row>
    <row r="87" spans="1:6" ht="12.75">
      <c r="A87" s="1"/>
      <c r="B87" s="35" t="s">
        <v>132</v>
      </c>
      <c r="C87" s="35"/>
      <c r="D87" s="1"/>
      <c r="E87" s="53"/>
      <c r="F87" s="54">
        <f>3*2680.23</f>
        <v>8040.6900000000005</v>
      </c>
    </row>
    <row r="88" spans="1:6" ht="15">
      <c r="A88" s="12" t="s">
        <v>35</v>
      </c>
      <c r="B88" s="12"/>
      <c r="C88" s="12"/>
      <c r="D88" s="12"/>
      <c r="E88" s="12"/>
      <c r="F88" s="40">
        <f>F83+F84+F85+F86+F87</f>
        <v>205052.72931972775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55" t="s">
        <v>140</v>
      </c>
    </row>
    <row r="90" spans="1:6" ht="12.75">
      <c r="A90" s="13"/>
      <c r="B90" s="38">
        <v>44409</v>
      </c>
      <c r="C90" s="39">
        <v>-252762</v>
      </c>
      <c r="D90" s="41">
        <f>F44</f>
        <v>194853.79</v>
      </c>
      <c r="E90" s="41">
        <f>F88</f>
        <v>205052.72931972775</v>
      </c>
      <c r="F90" s="42">
        <f>C90+D90-E90</f>
        <v>-262960.9393197277</v>
      </c>
    </row>
    <row r="92" spans="1:6" ht="13.5" thickBot="1">
      <c r="A92" t="s">
        <v>114</v>
      </c>
      <c r="C92" s="50">
        <v>44409</v>
      </c>
      <c r="D92" s="8" t="s">
        <v>115</v>
      </c>
      <c r="E92" s="50">
        <v>44500</v>
      </c>
      <c r="F92" t="s">
        <v>116</v>
      </c>
    </row>
    <row r="93" spans="1:8" ht="13.5" thickBot="1">
      <c r="A93" t="s">
        <v>117</v>
      </c>
      <c r="F93" s="51">
        <f>E90</f>
        <v>205052.72931972775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2017-08-21T12:50:07Z</cp:lastPrinted>
  <dcterms:created xsi:type="dcterms:W3CDTF">2008-08-18T07:30:19Z</dcterms:created>
  <dcterms:modified xsi:type="dcterms:W3CDTF">2022-02-09T07:22:40Z</dcterms:modified>
  <cp:category/>
  <cp:version/>
  <cp:contentType/>
  <cp:contentStatus/>
</cp:coreProperties>
</file>