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<sst xmlns="http://schemas.openxmlformats.org/spreadsheetml/2006/main" count="165" uniqueCount="142">
  <si>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</si>
  <si>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</si>
  <si>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</si>
  <si>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</si>
  <si>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</si>
  <si>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</si>
  <si>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</si>
  <si>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</si>
  <si>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</si>
  <si>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</si>
  <si>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</si>
  <si>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</si>
  <si>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</si>
  <si>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</si>
  <si>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</si>
  <si>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</si>
  <si>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</si>
  <si>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</si>
  <si>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</si>
  <si>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</si>
  <si>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</si>
  <si>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</si>
  <si>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</si>
  <si>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</si>
  <si>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</si>
  <si>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</si>
  <si>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</si>
  <si>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</si>
  <si>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</si>
  <si>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</si>
  <si>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</si>
  <si>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</si>
  <si>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</si>
  <si>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</si>
  <si>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</si>
  <si>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</si>
  <si>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</si>
  <si>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</si>
  <si>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</si>
  <si>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</si>
  <si>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</si>
  <si>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</si>
  <si>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</si>
  <si>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</si>
  <si>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</si>
  <si>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</si>
  <si>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</si>
  <si>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</si>
  <si>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</si>
  <si>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</si>
  <si>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</si>
  <si>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</si>
  <si>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</si>
  <si>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</si>
  <si>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</si>
  <si>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</si>
  <si>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</si>
  <si>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</si>
  <si>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</si>
  <si>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</si>
  <si>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</si>
  <si>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</si>
  <si>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</si>
  <si>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</si>
  <si>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</si>
  <si>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</si>
  <si>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</si>
  <si>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</si>
  <si>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</si>
  <si>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</si>
  <si>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</si>
  <si>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</si>
  <si>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</si>
  <si>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</si>
  <si>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</si>
  <si>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</si>
  <si>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</si>
  <si>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</si>
  <si>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</si>
  <si>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</si>
  <si>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</si>
  <si>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</si>
  <si>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</si>
  <si>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</si>
  <si>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</si>
  <si>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</si>
  <si>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</si>
  <si>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</si>
  <si>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</si>
  <si>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</si>
  <si>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</si>
  <si>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</si>
  <si>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</si>
  <si>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</si>
  <si>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</si>
  <si>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</si>
  <si>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</si>
  <si>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</si>
  <si>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</si>
  <si>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</si>
  <si>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</si>
  <si>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</si>
  <si>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</si>
  <si>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</si>
  <si>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</si>
  <si>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</si>
  <si>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</si>
  <si>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</si>
  <si>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</si>
  <si>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</si>
  <si>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</si>
  <si>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</si>
  <si>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</si>
  <si>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</si>
  <si>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</si>
  <si>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</si>
  <si>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</si>
  <si>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</si>
  <si>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</si>
  <si>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</si>
  <si>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</si>
  <si>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</si>
  <si>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</si>
  <si>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</si>
  <si>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</si>
  <si>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</si>
  <si>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</si>
  <si>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</si>
  <si>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</si>
  <si>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</si>
  <si>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</si>
  <si>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2021г.</t>
  </si>
  <si>
    <t>декабрь</t>
  </si>
  <si>
    <t>за   ноябрь-декабрь  2021 г.</t>
  </si>
  <si>
    <t>ост.на 01.01</t>
  </si>
  <si>
    <t>работа по договору (ремонт примыканий)</t>
  </si>
  <si>
    <t>смена светильника (9шт)</t>
  </si>
  <si>
    <t>светильник</t>
  </si>
  <si>
    <t>9шт</t>
  </si>
  <si>
    <t>смена сгона д 25 (1шт) п-д2</t>
  </si>
  <si>
    <t>сгон 25</t>
  </si>
  <si>
    <t>1шт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</si>
</sst>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42" sqref="M42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127</v>
      </c>
    </row>
    <row r="2" spans="3:11" ht="12.75">
      <c r="C2" s="1" t="s">
        <v>84</v>
      </c>
      <c r="D2" s="8">
        <v>11.12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369.1273899600001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4.07</v>
      </c>
      <c r="M20" s="32">
        <f>SUM(M6:M19)</f>
        <v>848.78445036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/>
      <c r="M24" s="31">
        <v>3531</v>
      </c>
    </row>
    <row r="25" spans="1:13" ht="12.75">
      <c r="A25" t="s">
        <v>105</v>
      </c>
      <c r="J25" s="20">
        <v>2</v>
      </c>
      <c r="K25" s="20" t="s">
        <v>136</v>
      </c>
      <c r="L25" s="47">
        <v>9</v>
      </c>
      <c r="M25" s="31">
        <f aca="true" t="shared" si="1" ref="M25:M35">L25*160.174*1.302*1.15</f>
        <v>2158.4567718</v>
      </c>
    </row>
    <row r="26" spans="1:13" ht="12.75">
      <c r="A26" t="s">
        <v>106</v>
      </c>
      <c r="J26" s="20">
        <v>3</v>
      </c>
      <c r="K26" s="20" t="s">
        <v>139</v>
      </c>
      <c r="L26" s="47">
        <v>0.41</v>
      </c>
      <c r="M26" s="31">
        <f t="shared" si="1"/>
        <v>98.32969738199999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9.41</v>
      </c>
      <c r="M36" s="32">
        <f>SUM(M24:M35)</f>
        <v>5787.786469182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117481.18</v>
      </c>
      <c r="J40" s="20">
        <v>1</v>
      </c>
      <c r="K40" s="20" t="s">
        <v>137</v>
      </c>
      <c r="L40" s="25" t="s">
        <v>138</v>
      </c>
      <c r="M40" s="25">
        <f>9*208.8</f>
        <v>1879.2</v>
      </c>
    </row>
    <row r="41" spans="1:13" ht="12.75">
      <c r="A41" t="s">
        <v>7</v>
      </c>
      <c r="F41" s="5">
        <v>160520.14</v>
      </c>
      <c r="J41" s="20">
        <v>2</v>
      </c>
      <c r="K41" s="20" t="s">
        <v>140</v>
      </c>
      <c r="L41" s="23" t="s">
        <v>141</v>
      </c>
      <c r="M41" s="23">
        <v>58</v>
      </c>
    </row>
    <row r="42" spans="2:13" ht="12.75">
      <c r="B42" t="s">
        <v>8</v>
      </c>
      <c r="F42" s="9">
        <f>F41/F40</f>
        <v>1.3663476992655337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161420.14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(7248+4464.6)*1.302</f>
        <v>15249.8052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(2182+2182)*1.302</f>
        <v>5681.928</v>
      </c>
      <c r="J50" s="20"/>
      <c r="K50" s="20"/>
      <c r="L50" s="34" t="s">
        <v>65</v>
      </c>
      <c r="M50" s="35">
        <f>SUM(M40:M49)</f>
        <v>1937.2</v>
      </c>
    </row>
    <row r="51" spans="1:6" ht="12.75">
      <c r="A51" s="55" t="s">
        <v>82</v>
      </c>
      <c r="B51" s="56"/>
      <c r="C51" s="56"/>
      <c r="D51" s="56"/>
      <c r="E51" s="57">
        <v>1.1</v>
      </c>
      <c r="F51" s="58">
        <f>E51*E33</f>
        <v>3064.71</v>
      </c>
    </row>
    <row r="52" spans="1:6" ht="12.75">
      <c r="A52" s="10" t="s">
        <v>34</v>
      </c>
      <c r="D52" s="5"/>
      <c r="F52" s="33">
        <f>F49+F50+F51</f>
        <v>23996.4432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0.5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599988</v>
      </c>
      <c r="D58">
        <v>224780.8</v>
      </c>
      <c r="E58">
        <v>3169.4</v>
      </c>
      <c r="F58" s="36">
        <f>C58/D58*E58</f>
        <v>8459.806029696487</v>
      </c>
    </row>
    <row r="59" spans="1:6" ht="12.75">
      <c r="A59" t="s">
        <v>20</v>
      </c>
      <c r="F59" s="36">
        <f>M20</f>
        <v>848.78445036</v>
      </c>
    </row>
    <row r="60" spans="1:6" ht="12.75">
      <c r="A60" t="s">
        <v>21</v>
      </c>
      <c r="F60" s="11">
        <f>M36</f>
        <v>5787.786469182</v>
      </c>
    </row>
    <row r="61" spans="1:6" ht="12.75">
      <c r="A61" t="s">
        <v>72</v>
      </c>
      <c r="F61" s="5">
        <f>1*600*1.302</f>
        <v>781.2</v>
      </c>
    </row>
    <row r="62" spans="1:6" ht="12.75">
      <c r="A62" t="s">
        <v>22</v>
      </c>
      <c r="F62" s="5">
        <f>M50</f>
        <v>1937.2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0.13</v>
      </c>
      <c r="E65" t="s">
        <v>14</v>
      </c>
      <c r="F65" s="46">
        <f>B65*D65</f>
        <v>362.193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6" t="s">
        <v>83</v>
      </c>
      <c r="B67" s="56"/>
      <c r="C67" s="56"/>
      <c r="D67" s="58">
        <v>1.39</v>
      </c>
      <c r="E67" s="56"/>
      <c r="F67" s="58">
        <f>D67*E33</f>
        <v>3872.6789999999996</v>
      </c>
    </row>
    <row r="68" spans="1:6" ht="12.75">
      <c r="A68" s="10" t="s">
        <v>25</v>
      </c>
      <c r="B68" s="10"/>
      <c r="C68" s="10"/>
      <c r="F68" s="33">
        <f>SUM(F58:F67)</f>
        <v>22049.648949238486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0.48</v>
      </c>
      <c r="E70" t="s">
        <v>14</v>
      </c>
      <c r="F70" s="46">
        <f>B70*D70</f>
        <v>1337.328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2.33</v>
      </c>
      <c r="E73" t="s">
        <v>14</v>
      </c>
      <c r="F73" s="11">
        <f>B73*D73</f>
        <v>6491.613</v>
      </c>
    </row>
    <row r="74" spans="1:6" ht="12.75">
      <c r="A74" s="10" t="s">
        <v>29</v>
      </c>
      <c r="F74" s="33">
        <f>F70+F73</f>
        <v>7828.941000000001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5.33</v>
      </c>
      <c r="E77" t="s">
        <v>14</v>
      </c>
      <c r="F77" s="11">
        <f>B77*D77</f>
        <v>14849.913</v>
      </c>
    </row>
    <row r="78" spans="1:6" ht="12.75">
      <c r="A78" s="10" t="s">
        <v>32</v>
      </c>
      <c r="F78" s="33">
        <f>SUM(F77)</f>
        <v>14849.913</v>
      </c>
    </row>
    <row r="79" spans="1:6" ht="12.75">
      <c r="A79" s="59" t="s">
        <v>77</v>
      </c>
      <c r="B79" s="56"/>
      <c r="C79" s="56"/>
      <c r="D79" s="57">
        <v>2.24</v>
      </c>
      <c r="E79" s="56"/>
      <c r="F79" s="60">
        <f>D79*E33</f>
        <v>6240.8640000000005</v>
      </c>
    </row>
    <row r="80" spans="1:6" ht="12.75">
      <c r="A80" s="1" t="s">
        <v>33</v>
      </c>
      <c r="B80" s="1"/>
      <c r="F80" s="33">
        <f>F52+F56+F68+F74+F78+F79</f>
        <v>74965.81014923849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4348.016988655832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f>6614.48+20261.32</f>
        <v>26875.8</v>
      </c>
      <c r="I82" s="7"/>
    </row>
    <row r="83" spans="1:9" ht="12.75">
      <c r="A83" s="1"/>
      <c r="B83" s="37" t="s">
        <v>129</v>
      </c>
      <c r="C83" s="37"/>
      <c r="D83" s="1"/>
      <c r="E83" s="53"/>
      <c r="F83" s="54">
        <f>2*33.18</f>
        <v>66.36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f>2*181.65</f>
        <v>363.3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106619.28713789432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44866</v>
      </c>
      <c r="C87" s="41">
        <v>-255681</v>
      </c>
      <c r="D87" s="44">
        <f>F44</f>
        <v>161420.14</v>
      </c>
      <c r="E87" s="44">
        <f>F85</f>
        <v>106619.28713789432</v>
      </c>
      <c r="F87" s="45">
        <f>C87+D87-E87</f>
        <v>-200880.1471378943</v>
      </c>
    </row>
    <row r="89" spans="1:6" ht="13.5" thickBot="1">
      <c r="A89" t="s">
        <v>110</v>
      </c>
      <c r="C89" s="50">
        <v>44501</v>
      </c>
      <c r="D89" s="8" t="s">
        <v>111</v>
      </c>
      <c r="E89" s="50">
        <v>44560</v>
      </c>
      <c r="F89" t="s">
        <v>112</v>
      </c>
    </row>
    <row r="90" spans="1:7" ht="13.5" thickBot="1">
      <c r="A90" t="s">
        <v>113</v>
      </c>
      <c r="F90" s="51">
        <f>E87</f>
        <v>106619.28713789432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2017-08-21T12:45:35Z</cp:lastPrinted>
  <dcterms:created xsi:type="dcterms:W3CDTF">2008-08-18T07:30:19Z</dcterms:created>
  <dcterms:modified xsi:type="dcterms:W3CDTF">2022-03-14T12:08:30Z</dcterms:modified>
  <cp:category/>
  <cp:version/>
  <cp:contentType/>
  <cp:contentStatus/>
</cp:coreProperties>
</file>