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<sst xmlns="http://schemas.openxmlformats.org/spreadsheetml/2006/main" count="194" uniqueCount="160">
  <si>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</si>
  <si>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</si>
  <si>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</si>
  <si>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</si>
  <si>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</si>
  <si>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</si>
  <si>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</si>
  <si>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</si>
  <si>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</si>
  <si>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</si>
  <si>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</si>
  <si>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</si>
  <si>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</si>
  <si>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</si>
  <si>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</si>
  <si>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</si>
  <si>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</si>
  <si>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</si>
  <si>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</si>
  <si>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</si>
  <si>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</si>
  <si>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</si>
  <si>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</si>
  <si>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</si>
  <si>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</si>
  <si>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</si>
  <si>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</si>
  <si>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</si>
  <si>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</si>
  <si>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</si>
  <si>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</si>
  <si>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</si>
  <si>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</si>
  <si>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</si>
  <si>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</si>
  <si>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</si>
  <si>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</si>
  <si>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</si>
  <si>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</si>
  <si>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</si>
  <si>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</si>
  <si>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</si>
  <si>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</si>
  <si>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</si>
  <si>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</si>
  <si>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</si>
  <si>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</si>
  <si>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</si>
  <si>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</si>
  <si>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</si>
  <si>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</si>
  <si>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</si>
  <si>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</si>
  <si>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</si>
  <si>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</si>
  <si>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</si>
  <si>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</si>
  <si>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</si>
  <si>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</si>
  <si>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</si>
  <si>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</si>
  <si>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</si>
  <si>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</si>
  <si>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</si>
  <si>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</si>
  <si>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</si>
  <si>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</si>
  <si>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</si>
  <si>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</si>
  <si>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</si>
  <si>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</si>
  <si>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</si>
  <si>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</si>
  <si>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</si>
  <si>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</si>
  <si>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</si>
  <si>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</si>
  <si>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</si>
  <si>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</si>
  <si>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</si>
  <si>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</si>
  <si>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</si>
  <si>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</si>
  <si>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</si>
  <si>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</si>
  <si>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</si>
  <si>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</si>
  <si>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</si>
  <si>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</si>
  <si>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</si>
  <si>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</si>
  <si>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</si>
  <si>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</si>
  <si>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</si>
  <si>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</si>
  <si>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</si>
  <si>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</si>
  <si>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</si>
  <si>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</si>
  <si>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</si>
  <si>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</si>
  <si>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</si>
  <si>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</si>
  <si>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</si>
  <si>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</si>
  <si>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</si>
  <si>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</si>
  <si>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</si>
  <si>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</si>
  <si>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</si>
  <si>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</si>
  <si>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</si>
  <si>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</si>
  <si>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</si>
  <si>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</si>
  <si>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</si>
  <si>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</si>
  <si>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</si>
  <si>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</si>
  <si>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</si>
  <si>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</si>
  <si>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</si>
  <si>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</si>
  <si>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</si>
  <si>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</si>
  <si>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</si>
  <si>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</si>
  <si>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</si>
  <si>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</si>
  <si>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</si>
  <si>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</si>
  <si>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</si>
  <si>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</si>
  <si>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</si>
  <si>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</si>
  <si>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работа по договору (сдвиг снега)</t>
  </si>
  <si>
    <t>установка хомута (3шт)</t>
  </si>
  <si>
    <t xml:space="preserve">хомут </t>
  </si>
  <si>
    <t>2шт</t>
  </si>
  <si>
    <t>1шт</t>
  </si>
  <si>
    <t>смена светильника (4шт) п-д 4</t>
  </si>
  <si>
    <t>светильник</t>
  </si>
  <si>
    <t>4шт</t>
  </si>
  <si>
    <t>провод</t>
  </si>
  <si>
    <t>3мп</t>
  </si>
  <si>
    <t>сжим</t>
  </si>
  <si>
    <t>8шт</t>
  </si>
  <si>
    <t>2мп</t>
  </si>
  <si>
    <t>дюбель</t>
  </si>
  <si>
    <t>6шт</t>
  </si>
  <si>
    <t>саморез</t>
  </si>
  <si>
    <t>смена светильника (1шт) п-д 2</t>
  </si>
  <si>
    <t>1мп</t>
  </si>
  <si>
    <t xml:space="preserve">смена труб д 50 пвх (4мп) </t>
  </si>
  <si>
    <t>уст-ка заглушки</t>
  </si>
  <si>
    <t>труба д 50 пвх</t>
  </si>
  <si>
    <t>4мп</t>
  </si>
  <si>
    <t>тройник 50</t>
  </si>
  <si>
    <t>заглушка 50</t>
  </si>
  <si>
    <t>отвод 50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</si>
</sst>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55" sqref="K5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11.12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7">
        <f>L6*160.174*1.302</f>
        <v>823.7588646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/>
      <c r="M24" s="33">
        <v>4943</v>
      </c>
    </row>
    <row r="25" spans="1:13" ht="12.75">
      <c r="A25" t="s">
        <v>106</v>
      </c>
      <c r="J25" s="20">
        <v>2</v>
      </c>
      <c r="K25" s="20" t="s">
        <v>136</v>
      </c>
      <c r="L25" s="47">
        <v>3</v>
      </c>
      <c r="M25" s="33">
        <f aca="true" t="shared" si="1" ref="M25:M35">L25*160.174*1.302*1.15</f>
        <v>719.4855906</v>
      </c>
    </row>
    <row r="26" spans="1:13" ht="12.75">
      <c r="A26" t="s">
        <v>107</v>
      </c>
      <c r="J26" s="20">
        <v>3</v>
      </c>
      <c r="K26" s="20" t="s">
        <v>140</v>
      </c>
      <c r="L26" s="25">
        <f>4*0.89</f>
        <v>3.56</v>
      </c>
      <c r="M26" s="33">
        <f t="shared" si="1"/>
        <v>853.7895675120001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151</v>
      </c>
      <c r="L27" s="48">
        <v>0.89</v>
      </c>
      <c r="M27" s="33">
        <f t="shared" si="1"/>
        <v>213.44739187800002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25">
        <f>0.04*133.04</f>
        <v>5.3216</v>
      </c>
      <c r="M28" s="33">
        <f t="shared" si="1"/>
        <v>1276.27150631232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154</v>
      </c>
      <c r="L29" s="25">
        <v>1.12</v>
      </c>
      <c r="M29" s="33">
        <f t="shared" si="1"/>
        <v>268.60795382400005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13.8916</v>
      </c>
      <c r="M36" s="34">
        <f>SUM(M24:M35)</f>
        <v>8274.60201012632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110242.38</v>
      </c>
      <c r="J40" s="20">
        <v>1</v>
      </c>
      <c r="K40" s="20" t="s">
        <v>137</v>
      </c>
      <c r="L40" s="25" t="s">
        <v>138</v>
      </c>
      <c r="M40" s="25">
        <f>2*506</f>
        <v>1012</v>
      </c>
    </row>
    <row r="41" spans="1:13" ht="12.75">
      <c r="A41" t="s">
        <v>7</v>
      </c>
      <c r="F41" s="11">
        <v>103233.48</v>
      </c>
      <c r="J41" s="20">
        <v>2</v>
      </c>
      <c r="K41" s="20" t="s">
        <v>137</v>
      </c>
      <c r="L41" s="25" t="s">
        <v>139</v>
      </c>
      <c r="M41" s="25">
        <v>604.55</v>
      </c>
    </row>
    <row r="42" spans="2:13" ht="12.75">
      <c r="B42" t="s">
        <v>8</v>
      </c>
      <c r="F42" s="9">
        <f>F41/F40</f>
        <v>0.936422816706243</v>
      </c>
      <c r="J42" s="20">
        <v>3</v>
      </c>
      <c r="K42" s="20" t="s">
        <v>141</v>
      </c>
      <c r="L42" s="25" t="s">
        <v>142</v>
      </c>
      <c r="M42" s="25">
        <f>4*178.05</f>
        <v>712.2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143</v>
      </c>
      <c r="L43" s="25" t="s">
        <v>144</v>
      </c>
      <c r="M43" s="25">
        <f>3*10.97</f>
        <v>32.910000000000004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104283.48</v>
      </c>
      <c r="J44" s="20">
        <v>5</v>
      </c>
      <c r="K44" s="20" t="s">
        <v>145</v>
      </c>
      <c r="L44" s="25" t="s">
        <v>146</v>
      </c>
      <c r="M44" s="25">
        <f>8*75.1</f>
        <v>600.8</v>
      </c>
    </row>
    <row r="45" spans="10:13" ht="12.75">
      <c r="J45" s="20">
        <v>6</v>
      </c>
      <c r="K45" s="20" t="s">
        <v>143</v>
      </c>
      <c r="L45" s="25" t="s">
        <v>147</v>
      </c>
      <c r="M45" s="25">
        <f>2*10.97</f>
        <v>21.94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149</v>
      </c>
      <c r="M46" s="25">
        <f>6*0.61</f>
        <v>3.66</v>
      </c>
    </row>
    <row r="47" spans="10:13" ht="12.75">
      <c r="J47" s="20">
        <v>8</v>
      </c>
      <c r="K47" s="20" t="s">
        <v>150</v>
      </c>
      <c r="L47" s="25" t="s">
        <v>149</v>
      </c>
      <c r="M47" s="47">
        <f>6*0.6</f>
        <v>3.5999999999999996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141</v>
      </c>
      <c r="L48" s="25" t="s">
        <v>139</v>
      </c>
      <c r="M48" s="25">
        <v>178.05</v>
      </c>
    </row>
    <row r="49" spans="1:13" ht="12.75">
      <c r="A49" t="s">
        <v>12</v>
      </c>
      <c r="F49" s="11">
        <f>(4835+3815.04)*1.302</f>
        <v>11262.352080000002</v>
      </c>
      <c r="J49" s="20">
        <v>10</v>
      </c>
      <c r="K49" s="20" t="s">
        <v>143</v>
      </c>
      <c r="L49" s="25" t="s">
        <v>152</v>
      </c>
      <c r="M49" s="25">
        <v>10.97</v>
      </c>
    </row>
    <row r="50" spans="1:13" ht="12.75">
      <c r="A50" s="6" t="s">
        <v>15</v>
      </c>
      <c r="F50" s="5">
        <f>(2182+2182)*1.302</f>
        <v>5681.928</v>
      </c>
      <c r="J50" s="20">
        <v>11</v>
      </c>
      <c r="K50" s="20" t="s">
        <v>155</v>
      </c>
      <c r="L50" s="25" t="s">
        <v>156</v>
      </c>
      <c r="M50" s="25">
        <f>4*125.54</f>
        <v>502.16</v>
      </c>
    </row>
    <row r="51" spans="1:13" ht="12.75">
      <c r="A51" s="56" t="s">
        <v>83</v>
      </c>
      <c r="B51" s="49"/>
      <c r="C51" s="49"/>
      <c r="D51" s="49"/>
      <c r="E51" s="57">
        <v>1.1</v>
      </c>
      <c r="F51" s="55">
        <f>E33*E51</f>
        <v>3638.5800000000004</v>
      </c>
      <c r="J51" s="20">
        <v>12</v>
      </c>
      <c r="K51" s="20" t="s">
        <v>157</v>
      </c>
      <c r="L51" s="25" t="s">
        <v>139</v>
      </c>
      <c r="M51" s="25">
        <v>40</v>
      </c>
    </row>
    <row r="52" spans="1:13" ht="12.75">
      <c r="A52" s="4" t="s">
        <v>33</v>
      </c>
      <c r="B52" s="1"/>
      <c r="F52" s="32">
        <f>F49+F50+F51</f>
        <v>20582.860080000006</v>
      </c>
      <c r="J52" s="20">
        <v>13</v>
      </c>
      <c r="K52" s="20" t="s">
        <v>157</v>
      </c>
      <c r="L52" s="25" t="s">
        <v>139</v>
      </c>
      <c r="M52" s="25">
        <v>40</v>
      </c>
    </row>
    <row r="53" spans="1:13" ht="12.75">
      <c r="A53" s="4" t="s">
        <v>16</v>
      </c>
      <c r="J53" s="20">
        <v>14</v>
      </c>
      <c r="K53" s="20" t="s">
        <v>158</v>
      </c>
      <c r="L53" s="25" t="s">
        <v>139</v>
      </c>
      <c r="M53" s="25">
        <v>8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159</v>
      </c>
      <c r="L54" s="25" t="s">
        <v>139</v>
      </c>
      <c r="M54" s="25">
        <v>23</v>
      </c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599988</v>
      </c>
      <c r="D58">
        <v>224780.8</v>
      </c>
      <c r="E58">
        <v>3307.8</v>
      </c>
      <c r="F58" s="35">
        <f>C58/D58*E58</f>
        <v>8829.225211405957</v>
      </c>
      <c r="J58" s="20"/>
      <c r="K58" s="20"/>
      <c r="L58" s="31" t="s">
        <v>64</v>
      </c>
      <c r="M58" s="34">
        <f>SUM(M40:M57)</f>
        <v>3793.8399999999997</v>
      </c>
    </row>
    <row r="59" spans="1:6" ht="12.75">
      <c r="A59" t="s">
        <v>20</v>
      </c>
      <c r="F59" s="35">
        <f>M20</f>
        <v>1420.2019918800002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11">
        <f>M58</f>
        <v>3793.8399999999997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0.13</v>
      </c>
      <c r="E65" t="s">
        <v>14</v>
      </c>
      <c r="F65" s="11">
        <f>B65*D65</f>
        <v>430.014</v>
      </c>
    </row>
    <row r="66" spans="1:6" ht="12.75">
      <c r="A66" s="49" t="s">
        <v>75</v>
      </c>
      <c r="B66" s="49"/>
      <c r="C66" s="49"/>
      <c r="D66" s="55"/>
      <c r="E66" s="49"/>
      <c r="F66" s="55">
        <v>0</v>
      </c>
    </row>
    <row r="67" spans="1:6" ht="12.75">
      <c r="A67" s="49" t="s">
        <v>84</v>
      </c>
      <c r="B67" s="49"/>
      <c r="C67" s="49"/>
      <c r="D67" s="55">
        <v>1.39</v>
      </c>
      <c r="E67" s="49"/>
      <c r="F67" s="55">
        <f>D67*E33</f>
        <v>4597.842</v>
      </c>
    </row>
    <row r="68" spans="1:6" ht="12.75">
      <c r="A68" s="4" t="s">
        <v>25</v>
      </c>
      <c r="B68" s="10"/>
      <c r="C68" s="10"/>
      <c r="F68" s="32">
        <f>SUM(F58:F67)</f>
        <v>19852.323203285956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0.48</v>
      </c>
      <c r="E70" s="7" t="s">
        <v>14</v>
      </c>
      <c r="F70" s="11">
        <f>B70*D70</f>
        <v>1587.7440000000001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2.33</v>
      </c>
      <c r="E73" t="s">
        <v>14</v>
      </c>
      <c r="F73" s="11">
        <f>B73*D73</f>
        <v>7707.174000000001</v>
      </c>
    </row>
    <row r="74" spans="1:6" ht="12.75">
      <c r="A74" s="4" t="s">
        <v>29</v>
      </c>
      <c r="F74" s="32">
        <f>F70+F73</f>
        <v>9294.918000000001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5.33</v>
      </c>
      <c r="E77" t="s">
        <v>14</v>
      </c>
      <c r="F77" s="11">
        <f>B77*D77</f>
        <v>17630.574</v>
      </c>
    </row>
    <row r="78" spans="1:6" ht="12.75">
      <c r="A78" s="4" t="s">
        <v>31</v>
      </c>
      <c r="F78" s="32">
        <f>SUM(F77)</f>
        <v>17630.574</v>
      </c>
    </row>
    <row r="79" spans="1:6" ht="12.75">
      <c r="A79" s="58" t="s">
        <v>78</v>
      </c>
      <c r="B79" s="49"/>
      <c r="C79" s="49"/>
      <c r="D79" s="57">
        <v>2.24</v>
      </c>
      <c r="E79" s="49"/>
      <c r="F79" s="59">
        <f>D79*E33</f>
        <v>7409.472000000001</v>
      </c>
    </row>
    <row r="80" spans="1:6" ht="12.75">
      <c r="A80" s="1" t="s">
        <v>32</v>
      </c>
      <c r="B80" s="1"/>
      <c r="F80" s="32">
        <f>F52+F56+F68+F74+F78+F79</f>
        <v>74885.14728328596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4343.338542430585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f>7305.04+17272</f>
        <v>24577.04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f>2*330.57</f>
        <v>661.14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104466.66582571655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44866</v>
      </c>
      <c r="C87" s="40">
        <v>311638</v>
      </c>
      <c r="D87" s="44">
        <f>F44</f>
        <v>104283.48</v>
      </c>
      <c r="E87" s="44">
        <f>F85</f>
        <v>104466.66582571655</v>
      </c>
      <c r="F87" s="42">
        <f>C87+D87-E87</f>
        <v>311454.8141742834</v>
      </c>
    </row>
    <row r="89" spans="1:6" ht="13.5" thickBot="1">
      <c r="A89" t="s">
        <v>111</v>
      </c>
      <c r="C89" s="51">
        <v>44501</v>
      </c>
      <c r="D89" s="8" t="s">
        <v>112</v>
      </c>
      <c r="E89" s="51">
        <v>44560</v>
      </c>
      <c r="F89" t="s">
        <v>113</v>
      </c>
    </row>
    <row r="90" spans="1:7" ht="13.5" thickBot="1">
      <c r="A90" t="s">
        <v>114</v>
      </c>
      <c r="F90" s="52">
        <f>E87</f>
        <v>104466.66582571655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2017-08-21T12:42:48Z</cp:lastPrinted>
  <dcterms:created xsi:type="dcterms:W3CDTF">2008-08-18T07:30:19Z</dcterms:created>
  <dcterms:modified xsi:type="dcterms:W3CDTF">2022-03-14T11:44:54Z</dcterms:modified>
  <cp:category/>
  <cp:version/>
  <cp:contentType/>
  <cp:contentStatus/>
</cp:coreProperties>
</file>