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<sst xmlns="http://schemas.openxmlformats.org/spreadsheetml/2006/main" count="185" uniqueCount="155">
  <si>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</si>
  <si>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</si>
  <si>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</si>
  <si>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</si>
  <si>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</si>
  <si>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</si>
  <si>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</si>
  <si>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</si>
  <si>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</si>
  <si>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</si>
  <si>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</si>
  <si>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</si>
  <si>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</si>
  <si>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</si>
  <si>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</si>
  <si>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</si>
  <si>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</si>
  <si>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</si>
  <si>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</si>
  <si>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</si>
  <si>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</si>
  <si>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</si>
  <si>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</si>
  <si>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</si>
  <si>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</si>
  <si>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</si>
  <si>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</si>
  <si>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</si>
  <si>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</si>
  <si>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</si>
  <si>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</si>
  <si>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</si>
  <si>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</si>
  <si>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</si>
  <si>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</si>
  <si>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</si>
  <si>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</si>
  <si>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</si>
  <si>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</si>
  <si>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</si>
  <si>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</si>
  <si>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</si>
  <si>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</si>
  <si>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</si>
  <si>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</si>
  <si>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</si>
  <si>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</si>
  <si>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</si>
  <si>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</si>
  <si>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</si>
  <si>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</si>
  <si>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</si>
  <si>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</si>
  <si>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</si>
  <si>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</si>
  <si>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</si>
  <si>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</si>
  <si>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</si>
  <si>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</si>
  <si>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</si>
  <si>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</si>
  <si>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</si>
  <si>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</si>
  <si>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</si>
  <si>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</si>
  <si>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</si>
  <si>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</si>
  <si>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</si>
  <si>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</si>
  <si>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</si>
  <si>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</si>
  <si>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</si>
  <si>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</si>
  <si>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</si>
  <si>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</si>
  <si>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</si>
  <si>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</si>
  <si>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</si>
  <si>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</si>
  <si>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</si>
  <si>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</si>
  <si>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</si>
  <si>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</si>
  <si>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</si>
  <si>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</si>
  <si>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</si>
  <si>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</si>
  <si>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</si>
  <si>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</si>
  <si>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</si>
  <si>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</si>
  <si>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</si>
  <si>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</si>
  <si>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</si>
  <si>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</si>
  <si>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</si>
  <si>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</si>
  <si>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</si>
  <si>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</si>
  <si>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</si>
  <si>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</si>
  <si>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</si>
  <si>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</si>
  <si>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</si>
  <si>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</si>
  <si>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</si>
  <si>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</si>
  <si>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</si>
  <si>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</si>
  <si>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</si>
  <si>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</si>
  <si>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</si>
  <si>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</si>
  <si>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</si>
  <si>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</si>
  <si>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</si>
  <si>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</si>
  <si>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</si>
  <si>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</si>
  <si>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</si>
  <si>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</si>
  <si>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</si>
  <si>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</si>
  <si>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</si>
  <si>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</si>
  <si>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</si>
  <si>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</si>
  <si>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</si>
  <si>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</si>
  <si>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</si>
  <si>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</si>
  <si>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</si>
  <si>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</si>
  <si>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декабрь</t>
  </si>
  <si>
    <t>за   ноябрь-декабрь  2021 г.</t>
  </si>
  <si>
    <t>ост.на 01.01</t>
  </si>
  <si>
    <t>ремонт подъезда №4</t>
  </si>
  <si>
    <t>материал для ремонта подъезда №4</t>
  </si>
  <si>
    <t>смена светильника (5шт) п-д4</t>
  </si>
  <si>
    <t>светильник</t>
  </si>
  <si>
    <t>5шт</t>
  </si>
  <si>
    <t>провод</t>
  </si>
  <si>
    <t>4мп</t>
  </si>
  <si>
    <t>дюпель</t>
  </si>
  <si>
    <t>10шт</t>
  </si>
  <si>
    <t>саморез</t>
  </si>
  <si>
    <t>сжим отв.</t>
  </si>
  <si>
    <t>смена светильника (1шт) п-д4</t>
  </si>
  <si>
    <t>смена выключателя (1шт) п-д4</t>
  </si>
  <si>
    <t>1шт</t>
  </si>
  <si>
    <t>1мп</t>
  </si>
  <si>
    <t>4шт</t>
  </si>
  <si>
    <t>выключатель</t>
  </si>
  <si>
    <t xml:space="preserve">смена ламп (4шт)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</si>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</sst>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11.12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2.66</v>
      </c>
      <c r="M6" s="45">
        <f>L6*160.174*1.302</f>
        <v>554.7338176800001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1678.7997114000002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29.76</v>
      </c>
      <c r="M20" s="33">
        <f>SUM(M6:M19)</f>
        <v>6206.345268480001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83.58</v>
      </c>
      <c r="M24" s="32">
        <f aca="true" t="shared" si="1" ref="M24:M29">L24*160.174*1.302*1.15</f>
        <v>20044.868554116</v>
      </c>
    </row>
    <row r="25" spans="1:13" ht="12.75">
      <c r="A25" t="s">
        <v>106</v>
      </c>
      <c r="J25" s="20">
        <v>2</v>
      </c>
      <c r="K25" s="20" t="s">
        <v>138</v>
      </c>
      <c r="L25" s="25">
        <f>0.05*89</f>
        <v>4.45</v>
      </c>
      <c r="M25" s="32">
        <f t="shared" si="1"/>
        <v>1067.23695939</v>
      </c>
    </row>
    <row r="26" spans="1:13" ht="12.75">
      <c r="A26" t="s">
        <v>107</v>
      </c>
      <c r="J26" s="20">
        <v>3</v>
      </c>
      <c r="K26" s="20" t="s">
        <v>147</v>
      </c>
      <c r="L26" s="45">
        <v>0.89</v>
      </c>
      <c r="M26" s="32">
        <f t="shared" si="1"/>
        <v>213.44739187800002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148</v>
      </c>
      <c r="L27" s="25">
        <v>0.24</v>
      </c>
      <c r="M27" s="32">
        <f t="shared" si="1"/>
        <v>57.558847248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v>0.28</v>
      </c>
      <c r="M28" s="32">
        <f t="shared" si="1"/>
        <v>67.15198845600001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89.44</v>
      </c>
      <c r="M30" s="33">
        <f>SUM(M24:M29)</f>
        <v>21450.263741088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/>
      <c r="M34" s="25">
        <v>25690.66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139</v>
      </c>
      <c r="L35" s="25" t="s">
        <v>140</v>
      </c>
      <c r="M35" s="25">
        <f>5*205.8</f>
        <v>1029</v>
      </c>
    </row>
    <row r="36" spans="10:13" ht="12.75">
      <c r="J36" s="20">
        <v>3</v>
      </c>
      <c r="K36" s="20" t="s">
        <v>141</v>
      </c>
      <c r="L36" s="25" t="s">
        <v>142</v>
      </c>
      <c r="M36" s="25">
        <f>4*10.97</f>
        <v>43.88</v>
      </c>
    </row>
    <row r="37" spans="2:13" ht="12.75">
      <c r="B37" s="1" t="s">
        <v>5</v>
      </c>
      <c r="C37" s="1"/>
      <c r="J37" s="20">
        <v>4</v>
      </c>
      <c r="K37" s="20" t="s">
        <v>143</v>
      </c>
      <c r="L37" s="25" t="s">
        <v>144</v>
      </c>
      <c r="M37" s="25">
        <v>6.1</v>
      </c>
    </row>
    <row r="38" spans="10:13" ht="12.75">
      <c r="J38" s="20">
        <v>5</v>
      </c>
      <c r="K38" s="20" t="s">
        <v>145</v>
      </c>
      <c r="L38" s="25" t="s">
        <v>144</v>
      </c>
      <c r="M38" s="25">
        <v>6</v>
      </c>
    </row>
    <row r="39" spans="1:13" ht="12.75">
      <c r="A39" s="2" t="s">
        <v>6</v>
      </c>
      <c r="F39" s="11">
        <v>112911.42</v>
      </c>
      <c r="J39" s="20">
        <v>6</v>
      </c>
      <c r="K39" s="20" t="s">
        <v>146</v>
      </c>
      <c r="L39" s="25" t="s">
        <v>144</v>
      </c>
      <c r="M39" s="25">
        <v>75.1</v>
      </c>
    </row>
    <row r="40" spans="1:13" ht="12.75">
      <c r="A40" t="s">
        <v>7</v>
      </c>
      <c r="F40" s="5">
        <v>190138.76</v>
      </c>
      <c r="J40" s="20">
        <v>7</v>
      </c>
      <c r="K40" s="20" t="s">
        <v>139</v>
      </c>
      <c r="L40" s="25" t="s">
        <v>149</v>
      </c>
      <c r="M40" s="25">
        <v>205.8</v>
      </c>
    </row>
    <row r="41" spans="2:13" ht="12.75">
      <c r="B41" t="s">
        <v>8</v>
      </c>
      <c r="F41" s="9">
        <f>F40/F39</f>
        <v>1.683963942708364</v>
      </c>
      <c r="J41" s="20">
        <v>8</v>
      </c>
      <c r="K41" s="20" t="s">
        <v>141</v>
      </c>
      <c r="L41" s="25" t="s">
        <v>150</v>
      </c>
      <c r="M41" s="25">
        <v>11.4</v>
      </c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 t="s">
        <v>145</v>
      </c>
      <c r="L42" s="25" t="s">
        <v>151</v>
      </c>
      <c r="M42" s="25">
        <f>0.52*4</f>
        <v>2.08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192458.88</v>
      </c>
      <c r="J43" s="20">
        <v>10</v>
      </c>
      <c r="K43" s="20" t="s">
        <v>152</v>
      </c>
      <c r="L43" s="25" t="s">
        <v>149</v>
      </c>
      <c r="M43" s="25">
        <v>639</v>
      </c>
    </row>
    <row r="44" spans="10:13" ht="12.75">
      <c r="J44" s="20">
        <v>11</v>
      </c>
      <c r="K44" s="20" t="s">
        <v>154</v>
      </c>
      <c r="L44" s="25" t="s">
        <v>151</v>
      </c>
      <c r="M44" s="25">
        <f>4*11.4</f>
        <v>45.6</v>
      </c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(6396.08+6396.08)*1.302</f>
        <v>16655.39232</v>
      </c>
      <c r="J48" s="20"/>
      <c r="K48" s="20"/>
      <c r="L48" s="30" t="s">
        <v>64</v>
      </c>
      <c r="M48" s="33">
        <f>SUM(M34:M47)</f>
        <v>27754.62</v>
      </c>
    </row>
    <row r="49" spans="1:6" ht="12.75">
      <c r="A49" s="6" t="s">
        <v>15</v>
      </c>
      <c r="F49" s="11">
        <f>(2727+2727)*1.302</f>
        <v>7101.108</v>
      </c>
    </row>
    <row r="50" spans="1:6" ht="12.75">
      <c r="A50" s="54" t="s">
        <v>82</v>
      </c>
      <c r="B50" s="46"/>
      <c r="C50" s="46"/>
      <c r="D50" s="46"/>
      <c r="E50" s="55">
        <v>1.1</v>
      </c>
      <c r="F50" s="55">
        <f>E50*E32</f>
        <v>3820.3</v>
      </c>
    </row>
    <row r="51" spans="1:6" ht="12.75">
      <c r="A51" s="4" t="s">
        <v>33</v>
      </c>
      <c r="F51" s="31">
        <f>F48+F49+F50</f>
        <v>27576.80032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599988</v>
      </c>
      <c r="D57">
        <v>224780.8</v>
      </c>
      <c r="E57">
        <v>3473</v>
      </c>
      <c r="F57" s="34">
        <f>C57/D57*E57</f>
        <v>9270.179321365526</v>
      </c>
    </row>
    <row r="58" spans="1:6" ht="12.75">
      <c r="A58" t="s">
        <v>20</v>
      </c>
      <c r="F58" s="34">
        <f>M20</f>
        <v>6206.345268480001</v>
      </c>
    </row>
    <row r="59" spans="1:6" ht="12.75">
      <c r="A59" t="s">
        <v>21</v>
      </c>
      <c r="F59" s="11">
        <f>M30</f>
        <v>21450.263741088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M48</f>
        <v>27754.62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0.13</v>
      </c>
      <c r="E64" t="s">
        <v>14</v>
      </c>
      <c r="F64" s="11">
        <f>B64*D64</f>
        <v>451.49</v>
      </c>
    </row>
    <row r="65" spans="1:6" ht="12.75">
      <c r="A65" s="46" t="s">
        <v>83</v>
      </c>
      <c r="B65" s="46"/>
      <c r="C65" s="46"/>
      <c r="D65" s="50">
        <v>1.39</v>
      </c>
      <c r="E65" s="46"/>
      <c r="F65" s="50">
        <f>D65*E32</f>
        <v>4827.469999999999</v>
      </c>
    </row>
    <row r="66" spans="1:6" ht="12.75">
      <c r="A66" s="46" t="s">
        <v>127</v>
      </c>
      <c r="B66" s="46"/>
      <c r="C66" s="46"/>
      <c r="D66" s="50"/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69960.36833093352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0.48</v>
      </c>
      <c r="E69" t="s">
        <v>14</v>
      </c>
      <c r="F69" s="11">
        <f>B69*D69</f>
        <v>1667.04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2.33</v>
      </c>
      <c r="E72" t="s">
        <v>14</v>
      </c>
      <c r="F72" s="11">
        <f>B72*D72</f>
        <v>8092.09</v>
      </c>
    </row>
    <row r="73" spans="1:6" ht="12.75">
      <c r="A73" s="4" t="s">
        <v>29</v>
      </c>
      <c r="F73" s="31">
        <f>F69+F72</f>
        <v>9759.130000000001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5.33</v>
      </c>
      <c r="E76" t="s">
        <v>14</v>
      </c>
      <c r="F76" s="11">
        <f>B76*D76</f>
        <v>18511.09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18511.09</v>
      </c>
    </row>
    <row r="78" spans="1:6" ht="12.75">
      <c r="A78" s="56" t="s">
        <v>77</v>
      </c>
      <c r="B78" s="46"/>
      <c r="C78" s="46"/>
      <c r="D78" s="55">
        <v>2.24</v>
      </c>
      <c r="E78" s="46"/>
      <c r="F78" s="57">
        <f>D78*E32</f>
        <v>7779.52</v>
      </c>
    </row>
    <row r="79" spans="1:6" ht="12.75">
      <c r="A79" s="1" t="s">
        <v>32</v>
      </c>
      <c r="B79" s="1"/>
      <c r="F79" s="31">
        <f>F51+F55+F67+F73+F77+F78</f>
        <v>134063.05865093353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7775.657401754144</v>
      </c>
    </row>
    <row r="81" spans="1:6" ht="12.75">
      <c r="A81" s="1"/>
      <c r="B81" s="35" t="s">
        <v>128</v>
      </c>
      <c r="C81" s="35"/>
      <c r="D81" s="1"/>
      <c r="E81" s="52"/>
      <c r="F81" s="53">
        <f>3002.28+32.76</f>
        <v>3035.0400000000004</v>
      </c>
    </row>
    <row r="82" spans="1:6" ht="12.75">
      <c r="A82" s="1"/>
      <c r="B82" s="35" t="s">
        <v>129</v>
      </c>
      <c r="C82" s="35"/>
      <c r="D82" s="1"/>
      <c r="E82" s="52"/>
      <c r="F82" s="53">
        <f>2*395.62</f>
        <v>791.24</v>
      </c>
    </row>
    <row r="83" spans="1:6" ht="12.75">
      <c r="A83" s="1"/>
      <c r="B83" s="35" t="s">
        <v>130</v>
      </c>
      <c r="C83" s="35"/>
      <c r="D83" s="1"/>
      <c r="E83" s="52"/>
      <c r="F83" s="53">
        <f>2*2221.45</f>
        <v>4442.9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150107.89605268766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44866</v>
      </c>
      <c r="C86" s="39">
        <v>-258366</v>
      </c>
      <c r="D86" s="42">
        <f>F43</f>
        <v>192458.88</v>
      </c>
      <c r="E86" s="42">
        <f>F84</f>
        <v>150107.89605268766</v>
      </c>
      <c r="F86" s="43">
        <f>C86+D86-E86</f>
        <v>-216015.01605268766</v>
      </c>
    </row>
    <row r="88" spans="1:6" ht="13.5" thickBot="1">
      <c r="A88" t="s">
        <v>111</v>
      </c>
      <c r="C88" s="48">
        <v>44501</v>
      </c>
      <c r="D88" s="8" t="s">
        <v>112</v>
      </c>
      <c r="E88" s="48">
        <v>44560</v>
      </c>
      <c r="F88" t="s">
        <v>113</v>
      </c>
    </row>
    <row r="89" spans="1:7" ht="13.5" thickBot="1">
      <c r="A89" t="s">
        <v>114</v>
      </c>
      <c r="F89" s="49">
        <f>E86</f>
        <v>150107.89605268766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2022-03-10T12:51:14Z</dcterms:modified>
  <cp:category/>
  <cp:version/>
  <cp:contentType/>
  <cp:contentStatus/>
</cp:coreProperties>
</file>