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<sst xmlns="http://schemas.openxmlformats.org/spreadsheetml/2006/main" count="162" uniqueCount="139">
  <si>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</si>
  <si>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</si>
  <si>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</si>
  <si>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</si>
  <si>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</si>
  <si>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</si>
  <si>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</si>
  <si>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</si>
  <si>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</si>
  <si>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</si>
  <si>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</si>
  <si>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</si>
  <si>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</si>
  <si>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</si>
  <si>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</si>
  <si>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</si>
  <si>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</si>
  <si>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</si>
  <si>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</si>
  <si>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</si>
  <si>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</si>
  <si>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</si>
  <si>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</si>
  <si>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</si>
  <si>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</si>
  <si>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</si>
  <si>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</si>
  <si>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</si>
  <si>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</si>
  <si>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</si>
  <si>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</si>
  <si>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</si>
  <si>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</si>
  <si>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</si>
  <si>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</si>
  <si>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</si>
  <si>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</si>
  <si>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</si>
  <si>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</si>
  <si>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</si>
  <si>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</si>
  <si>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</si>
  <si>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</si>
  <si>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</si>
  <si>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</si>
  <si>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</si>
  <si>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</si>
  <si>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</si>
  <si>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</si>
  <si>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</si>
  <si>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</si>
  <si>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</si>
  <si>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</si>
  <si>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</si>
  <si>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</si>
  <si>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</si>
  <si>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</si>
  <si>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</si>
  <si>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</si>
  <si>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</si>
  <si>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</si>
  <si>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</si>
  <si>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</si>
  <si>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</si>
  <si>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</si>
  <si>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</si>
  <si>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д.4</t>
  </si>
  <si>
    <t>остаток</t>
  </si>
  <si>
    <t>на</t>
  </si>
  <si>
    <t>поступило</t>
  </si>
  <si>
    <t>израсх.</t>
  </si>
  <si>
    <t>(з/пл. мастеров, диспетчеров,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</si>
  <si>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</si>
  <si>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</si>
  <si>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размещение ТБО</t>
  </si>
  <si>
    <t>Горгаз (тех.обслуживание и ремонт)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</si>
  <si>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</si>
  <si>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</si>
  <si>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(транспортный, УСН)</t>
    </r>
  </si>
  <si>
    <t>2) Дератизация</t>
  </si>
  <si>
    <t>г</t>
  </si>
  <si>
    <t>электрощитовые</t>
  </si>
  <si>
    <t>и канализации в техподполье мног.жилых зданий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</si>
  <si>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</si>
  <si>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</si>
  <si>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</si>
  <si>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</si>
  <si>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</si>
  <si>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</si>
  <si>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</si>
  <si>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</si>
  <si>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</si>
  <si>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</si>
  <si>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</si>
  <si>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</si>
  <si>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</si>
  <si>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</si>
  <si>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</si>
  <si>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</si>
  <si>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</si>
  <si>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</si>
  <si>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</si>
  <si>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</si>
  <si>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</si>
  <si>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</si>
  <si>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</si>
  <si>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</si>
  <si>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</si>
  <si>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</si>
  <si>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</si>
  <si>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</si>
  <si>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</si>
  <si>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</si>
  <si>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</si>
  <si>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</si>
  <si>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</si>
  <si>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</si>
  <si>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</si>
  <si>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</si>
  <si>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</si>
  <si>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</si>
  <si>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</si>
  <si>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</si>
  <si>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</si>
  <si>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</si>
  <si>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</si>
  <si>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(Интер-телеком, ростелеком, комстар)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</si>
  <si>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</si>
  <si>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</si>
  <si>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</si>
  <si>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</si>
  <si>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2021г.</t>
  </si>
  <si>
    <t>8,9,10</t>
  </si>
  <si>
    <t>октября</t>
  </si>
  <si>
    <t>за   август, сентябрь, октябрь  2021 г.</t>
  </si>
  <si>
    <t>ост.на 01.11</t>
  </si>
  <si>
    <t>смена ламп (1шт) п-д 1</t>
  </si>
  <si>
    <t>лампа</t>
  </si>
  <si>
    <t>1шт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</si>
</sst>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1" fillId="0" borderId="12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9">
      <selection activeCell="F84" sqref="F84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2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 t="s">
        <v>132</v>
      </c>
      <c r="K2" s="5" t="s">
        <v>134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133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7">
        <f>L6*160.174*1.302</f>
        <v>0</v>
      </c>
    </row>
    <row r="7" spans="2:13" ht="12.75">
      <c r="B7" t="s">
        <v>89</v>
      </c>
      <c r="C7" s="1" t="s">
        <v>90</v>
      </c>
      <c r="D7" s="8">
        <v>4</v>
      </c>
      <c r="J7" s="14">
        <v>2</v>
      </c>
      <c r="K7" s="14" t="s">
        <v>43</v>
      </c>
      <c r="L7" s="14"/>
      <c r="M7" s="47">
        <f aca="true" t="shared" si="0" ref="M7:M19">L7*160.174*1.302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95</v>
      </c>
      <c r="J13" s="16"/>
      <c r="K13" s="18" t="s">
        <v>82</v>
      </c>
      <c r="L13" s="23">
        <v>0.92</v>
      </c>
      <c r="M13" s="47">
        <f t="shared" si="0"/>
        <v>191.86282416000003</v>
      </c>
    </row>
    <row r="14" spans="1:13" ht="12.75">
      <c r="A14" t="s">
        <v>96</v>
      </c>
      <c r="J14" s="20">
        <v>5</v>
      </c>
      <c r="K14" s="19" t="s">
        <v>49</v>
      </c>
      <c r="L14" s="25">
        <v>8.62</v>
      </c>
      <c r="M14" s="47">
        <f t="shared" si="0"/>
        <v>1797.67124376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2.74</v>
      </c>
      <c r="M16" s="47">
        <f t="shared" si="0"/>
        <v>571.4175415200001</v>
      </c>
    </row>
    <row r="17" spans="5:13" ht="12.75">
      <c r="E17" t="s">
        <v>99</v>
      </c>
      <c r="J17" s="15" t="s">
        <v>53</v>
      </c>
      <c r="K17" s="26" t="s">
        <v>81</v>
      </c>
      <c r="L17" s="21">
        <v>8</v>
      </c>
      <c r="M17" s="47">
        <f t="shared" si="0"/>
        <v>1668.3723840000002</v>
      </c>
    </row>
    <row r="18" spans="5:13" ht="12.75">
      <c r="E18" t="s">
        <v>100</v>
      </c>
      <c r="J18" s="15" t="s">
        <v>55</v>
      </c>
      <c r="K18" s="26" t="s">
        <v>54</v>
      </c>
      <c r="L18" s="21">
        <v>1.44</v>
      </c>
      <c r="M18" s="47">
        <f t="shared" si="0"/>
        <v>300.30702912000004</v>
      </c>
    </row>
    <row r="19" spans="1:13" ht="12.75">
      <c r="A19" t="s">
        <v>101</v>
      </c>
      <c r="J19" s="16" t="s">
        <v>80</v>
      </c>
      <c r="K19" s="18" t="s">
        <v>56</v>
      </c>
      <c r="L19" s="23">
        <v>0.5</v>
      </c>
      <c r="M19" s="47">
        <f t="shared" si="0"/>
        <v>104.27327400000001</v>
      </c>
    </row>
    <row r="20" spans="1:13" ht="12.75">
      <c r="A20" t="s">
        <v>102</v>
      </c>
      <c r="J20" s="20"/>
      <c r="K20" s="27" t="s">
        <v>57</v>
      </c>
      <c r="L20" s="28">
        <f>SUM(L6:L19)</f>
        <v>22.220000000000002</v>
      </c>
      <c r="M20" s="34">
        <f>SUM(M6:M19)</f>
        <v>4633.904296560001</v>
      </c>
    </row>
    <row r="21" spans="1:11" ht="12.75">
      <c r="A21" t="s">
        <v>127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136</v>
      </c>
      <c r="L24" s="47">
        <v>0.071</v>
      </c>
      <c r="M24" s="33">
        <f aca="true" t="shared" si="1" ref="M24:M35">L24*160.174*1.302*1.15</f>
        <v>17.0278256442</v>
      </c>
    </row>
    <row r="25" spans="1:13" ht="12.75">
      <c r="A25" t="s">
        <v>106</v>
      </c>
      <c r="J25" s="20">
        <v>2</v>
      </c>
      <c r="K25" s="20"/>
      <c r="L25" s="47"/>
      <c r="M25" s="33">
        <f t="shared" si="1"/>
        <v>0</v>
      </c>
    </row>
    <row r="26" spans="1:13" ht="12.75">
      <c r="A26" t="s">
        <v>107</v>
      </c>
      <c r="J26" s="20">
        <v>3</v>
      </c>
      <c r="K26" s="20"/>
      <c r="L26" s="25"/>
      <c r="M26" s="33">
        <f t="shared" si="1"/>
        <v>0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/>
      <c r="L27" s="48"/>
      <c r="M27" s="33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110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3307.8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230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332.1</v>
      </c>
      <c r="F36" t="s">
        <v>65</v>
      </c>
      <c r="J36" s="20"/>
      <c r="K36" s="30" t="s">
        <v>57</v>
      </c>
      <c r="L36" s="28">
        <f>SUM(L24:L35)</f>
        <v>0.071</v>
      </c>
      <c r="M36" s="34">
        <f>SUM(M24:M35)</f>
        <v>17.0278256442</v>
      </c>
    </row>
    <row r="37" ht="12.75">
      <c r="K37" s="1" t="s">
        <v>61</v>
      </c>
    </row>
    <row r="38" spans="2:13" ht="12.75">
      <c r="B38" s="1" t="s">
        <v>5</v>
      </c>
      <c r="C38" s="1"/>
      <c r="J38" s="22" t="s">
        <v>35</v>
      </c>
      <c r="K38" s="22"/>
      <c r="L38" s="22" t="s">
        <v>62</v>
      </c>
      <c r="M38" s="22" t="s">
        <v>41</v>
      </c>
    </row>
    <row r="39" spans="10:13" ht="12.75">
      <c r="J39" s="23" t="s">
        <v>36</v>
      </c>
      <c r="K39" s="23" t="s">
        <v>37</v>
      </c>
      <c r="L39" s="23"/>
      <c r="M39" s="23" t="s">
        <v>63</v>
      </c>
    </row>
    <row r="40" spans="1:13" ht="12.75">
      <c r="A40" s="2" t="s">
        <v>6</v>
      </c>
      <c r="F40" s="11">
        <v>143302.44</v>
      </c>
      <c r="J40" s="20">
        <v>1</v>
      </c>
      <c r="K40" s="20" t="s">
        <v>137</v>
      </c>
      <c r="L40" s="25" t="s">
        <v>138</v>
      </c>
      <c r="M40" s="25">
        <v>11.56</v>
      </c>
    </row>
    <row r="41" spans="1:13" ht="12.75">
      <c r="A41" t="s">
        <v>7</v>
      </c>
      <c r="F41" s="11">
        <v>141023.78</v>
      </c>
      <c r="J41" s="20">
        <v>2</v>
      </c>
      <c r="K41" s="20"/>
      <c r="L41" s="25"/>
      <c r="M41" s="25"/>
    </row>
    <row r="42" spans="2:13" ht="12.75">
      <c r="B42" t="s">
        <v>8</v>
      </c>
      <c r="F42" s="9">
        <f>F41/F40</f>
        <v>0.9840989448609528</v>
      </c>
      <c r="J42" s="20">
        <v>3</v>
      </c>
      <c r="K42" s="20"/>
      <c r="L42" s="25"/>
      <c r="M42" s="25"/>
    </row>
    <row r="43" spans="1:13" ht="12.75">
      <c r="A43" s="7" t="s">
        <v>126</v>
      </c>
      <c r="B43" s="7"/>
      <c r="C43" s="7"/>
      <c r="D43" s="7"/>
      <c r="E43" s="7"/>
      <c r="F43" s="5">
        <f>250+400+400</f>
        <v>1050</v>
      </c>
      <c r="J43" s="20">
        <v>4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8">
        <f>F41+F43</f>
        <v>142073.78</v>
      </c>
      <c r="J44" s="20">
        <v>5</v>
      </c>
      <c r="K44" s="20"/>
      <c r="L44" s="25"/>
      <c r="M44" s="25"/>
    </row>
    <row r="45" spans="10:13" ht="12.75">
      <c r="J45" s="20">
        <v>6</v>
      </c>
      <c r="K45" s="20"/>
      <c r="L45" s="25"/>
      <c r="M45" s="25"/>
    </row>
    <row r="46" spans="2:13" ht="12.75">
      <c r="B46" s="1" t="s">
        <v>10</v>
      </c>
      <c r="C46" s="1"/>
      <c r="J46" s="20">
        <v>7</v>
      </c>
      <c r="K46" s="20"/>
      <c r="L46" s="25"/>
      <c r="M46" s="25"/>
    </row>
    <row r="47" spans="10:13" ht="12.75">
      <c r="J47" s="20">
        <v>8</v>
      </c>
      <c r="K47" s="20"/>
      <c r="L47" s="25"/>
      <c r="M47" s="47"/>
    </row>
    <row r="48" spans="1:13" ht="12.75">
      <c r="A48" s="4" t="s">
        <v>11</v>
      </c>
      <c r="B48" s="4"/>
      <c r="C48" s="4"/>
      <c r="D48" s="4"/>
      <c r="E48" s="4"/>
      <c r="F48" s="4"/>
      <c r="J48" s="20">
        <v>9</v>
      </c>
      <c r="K48" s="20"/>
      <c r="L48" s="25"/>
      <c r="M48" s="25"/>
    </row>
    <row r="49" spans="1:13" ht="12.75">
      <c r="A49" t="s">
        <v>12</v>
      </c>
      <c r="F49" s="11">
        <f>(0+3667+5835)*1.302</f>
        <v>12371.604000000001</v>
      </c>
      <c r="J49" s="20">
        <v>10</v>
      </c>
      <c r="K49" s="20"/>
      <c r="L49" s="25"/>
      <c r="M49" s="25"/>
    </row>
    <row r="50" spans="1:13" ht="12.75">
      <c r="A50" s="6" t="s">
        <v>15</v>
      </c>
      <c r="F50" s="5">
        <f>(2182+2182+2182)*1.302</f>
        <v>8522.892</v>
      </c>
      <c r="J50" s="20">
        <v>11</v>
      </c>
      <c r="K50" s="20"/>
      <c r="L50" s="25"/>
      <c r="M50" s="25"/>
    </row>
    <row r="51" spans="1:13" ht="12.75">
      <c r="A51" s="56" t="s">
        <v>83</v>
      </c>
      <c r="B51" s="49"/>
      <c r="C51" s="49"/>
      <c r="D51" s="49"/>
      <c r="E51" s="57">
        <v>0</v>
      </c>
      <c r="F51" s="55">
        <f>E33*E51</f>
        <v>0</v>
      </c>
      <c r="J51" s="20">
        <v>12</v>
      </c>
      <c r="K51" s="20"/>
      <c r="L51" s="25"/>
      <c r="M51" s="25"/>
    </row>
    <row r="52" spans="1:13" ht="12.75">
      <c r="A52" s="4" t="s">
        <v>33</v>
      </c>
      <c r="B52" s="1"/>
      <c r="F52" s="32">
        <f>F49+F50+F51</f>
        <v>20894.496</v>
      </c>
      <c r="J52" s="20">
        <v>13</v>
      </c>
      <c r="K52" s="20"/>
      <c r="L52" s="25"/>
      <c r="M52" s="25"/>
    </row>
    <row r="53" spans="1:13" ht="12.75">
      <c r="A53" s="4" t="s">
        <v>16</v>
      </c>
      <c r="J53" s="20">
        <v>14</v>
      </c>
      <c r="K53" s="20"/>
      <c r="L53" s="25"/>
      <c r="M53" s="25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15</v>
      </c>
      <c r="K54" s="20"/>
      <c r="L54" s="25"/>
      <c r="M54" s="25"/>
    </row>
    <row r="55" spans="1:13" ht="12.75">
      <c r="A55" t="s">
        <v>79</v>
      </c>
      <c r="B55">
        <v>230</v>
      </c>
      <c r="C55" t="s">
        <v>13</v>
      </c>
      <c r="D55" s="5">
        <v>0.5</v>
      </c>
      <c r="E55" t="s">
        <v>14</v>
      </c>
      <c r="F55" s="11">
        <f>B55*D55</f>
        <v>115</v>
      </c>
      <c r="J55" s="20">
        <v>16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115</v>
      </c>
      <c r="J56" s="20">
        <v>17</v>
      </c>
      <c r="K56" s="20"/>
      <c r="L56" s="25"/>
      <c r="M56" s="25"/>
    </row>
    <row r="57" spans="1:13" ht="12.75">
      <c r="A57" s="4" t="s">
        <v>18</v>
      </c>
      <c r="B57" s="4"/>
      <c r="J57" s="20">
        <v>18</v>
      </c>
      <c r="K57" s="20"/>
      <c r="L57" s="25"/>
      <c r="M57" s="25"/>
    </row>
    <row r="58" spans="1:13" ht="12.75">
      <c r="A58" t="s">
        <v>19</v>
      </c>
      <c r="C58" s="49">
        <v>904049</v>
      </c>
      <c r="D58">
        <v>224780.8</v>
      </c>
      <c r="E58">
        <v>3307.8</v>
      </c>
      <c r="F58" s="35">
        <f>C58/D58*E58</f>
        <v>13303.686445639487</v>
      </c>
      <c r="J58" s="20"/>
      <c r="K58" s="20"/>
      <c r="L58" s="31" t="s">
        <v>64</v>
      </c>
      <c r="M58" s="34">
        <f>SUM(M40:M57)</f>
        <v>11.56</v>
      </c>
    </row>
    <row r="59" spans="1:6" ht="12.75">
      <c r="A59" t="s">
        <v>20</v>
      </c>
      <c r="F59" s="35">
        <f>M20</f>
        <v>4633.904296560001</v>
      </c>
    </row>
    <row r="60" spans="1:6" ht="12.75">
      <c r="A60" t="s">
        <v>21</v>
      </c>
      <c r="F60" s="11">
        <v>0</v>
      </c>
    </row>
    <row r="61" spans="1:6" ht="12.75">
      <c r="A61" t="s">
        <v>72</v>
      </c>
      <c r="F61" s="5">
        <f>1*600*1.302</f>
        <v>781.2</v>
      </c>
    </row>
    <row r="62" spans="1:6" ht="12.75">
      <c r="A62" t="s">
        <v>22</v>
      </c>
      <c r="F62" s="11">
        <f>M58</f>
        <v>11.56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3307.8</v>
      </c>
      <c r="C65" t="s">
        <v>13</v>
      </c>
      <c r="D65" s="11">
        <v>2.17</v>
      </c>
      <c r="E65" t="s">
        <v>14</v>
      </c>
      <c r="F65" s="11">
        <f>B65*D65</f>
        <v>7177.926</v>
      </c>
    </row>
    <row r="66" spans="1:6" ht="12.75">
      <c r="A66" s="49" t="s">
        <v>75</v>
      </c>
      <c r="B66" s="49"/>
      <c r="C66" s="49"/>
      <c r="D66" s="55"/>
      <c r="E66" s="49"/>
      <c r="F66" s="55">
        <v>0</v>
      </c>
    </row>
    <row r="67" spans="1:6" ht="12.75">
      <c r="A67" s="49" t="s">
        <v>84</v>
      </c>
      <c r="B67" s="49"/>
      <c r="C67" s="49"/>
      <c r="D67" s="55">
        <v>0</v>
      </c>
      <c r="E67" s="49"/>
      <c r="F67" s="55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25908.27674219949</v>
      </c>
    </row>
    <row r="69" ht="12.75">
      <c r="A69" s="4" t="s">
        <v>26</v>
      </c>
    </row>
    <row r="70" spans="1:6" ht="12.75">
      <c r="A70" t="s">
        <v>27</v>
      </c>
      <c r="B70">
        <v>3307.8</v>
      </c>
      <c r="C70" t="s">
        <v>65</v>
      </c>
      <c r="D70" s="45">
        <v>0.73</v>
      </c>
      <c r="E70" s="7" t="s">
        <v>14</v>
      </c>
      <c r="F70" s="11">
        <f>B70*D70</f>
        <v>2414.694</v>
      </c>
    </row>
    <row r="71" spans="1:6" ht="12.75">
      <c r="A71" t="s">
        <v>28</v>
      </c>
      <c r="F71" s="5"/>
    </row>
    <row r="72" spans="1:6" ht="12.75">
      <c r="A72" s="7" t="s">
        <v>71</v>
      </c>
      <c r="F72" s="5"/>
    </row>
    <row r="73" spans="2:6" ht="12.75">
      <c r="B73">
        <v>3307.8</v>
      </c>
      <c r="C73" t="s">
        <v>13</v>
      </c>
      <c r="D73" s="11">
        <v>3.03</v>
      </c>
      <c r="E73" t="s">
        <v>14</v>
      </c>
      <c r="F73" s="11">
        <f>B73*D73</f>
        <v>10022.634</v>
      </c>
    </row>
    <row r="74" spans="1:6" ht="12.75">
      <c r="A74" s="4" t="s">
        <v>29</v>
      </c>
      <c r="F74" s="32">
        <f>F70+F73</f>
        <v>12437.328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3307.8</v>
      </c>
      <c r="C77" t="s">
        <v>13</v>
      </c>
      <c r="D77" s="11">
        <v>7.87</v>
      </c>
      <c r="E77" t="s">
        <v>14</v>
      </c>
      <c r="F77" s="11">
        <f>B77*D77</f>
        <v>26032.386000000002</v>
      </c>
    </row>
    <row r="78" spans="1:6" ht="12.75">
      <c r="A78" s="4" t="s">
        <v>31</v>
      </c>
      <c r="F78" s="32">
        <f>SUM(F77)</f>
        <v>26032.386000000002</v>
      </c>
    </row>
    <row r="79" spans="1:6" ht="12.75">
      <c r="A79" s="58" t="s">
        <v>78</v>
      </c>
      <c r="B79" s="49"/>
      <c r="C79" s="49"/>
      <c r="D79" s="57">
        <v>0</v>
      </c>
      <c r="E79" s="49"/>
      <c r="F79" s="59">
        <f>D79*E33</f>
        <v>0</v>
      </c>
    </row>
    <row r="80" spans="1:6" ht="12.75">
      <c r="A80" s="1" t="s">
        <v>32</v>
      </c>
      <c r="B80" s="1"/>
      <c r="F80" s="32">
        <f>F52+F56+F68+F74+F78+F79</f>
        <v>85387.4867421995</v>
      </c>
    </row>
    <row r="81" spans="1:9" ht="12.75">
      <c r="A81" s="1" t="s">
        <v>76</v>
      </c>
      <c r="B81" s="36"/>
      <c r="C81" s="46">
        <v>0.058</v>
      </c>
      <c r="D81" s="1"/>
      <c r="E81" s="1"/>
      <c r="F81" s="32">
        <f>F80*5.8%</f>
        <v>4952.47423104757</v>
      </c>
      <c r="I81" s="7"/>
    </row>
    <row r="82" spans="1:9" ht="12.75">
      <c r="A82" s="1"/>
      <c r="B82" s="36" t="s">
        <v>128</v>
      </c>
      <c r="C82" s="46"/>
      <c r="D82" s="1"/>
      <c r="E82" s="53"/>
      <c r="F82" s="54">
        <f>7305.04+0+17272</f>
        <v>24577.04</v>
      </c>
      <c r="I82" s="7"/>
    </row>
    <row r="83" spans="1:9" ht="12.75">
      <c r="A83" s="1"/>
      <c r="B83" s="36" t="s">
        <v>129</v>
      </c>
      <c r="C83" s="46"/>
      <c r="D83" s="1"/>
      <c r="E83" s="53"/>
      <c r="F83" s="54">
        <f>3*330.57</f>
        <v>991.71</v>
      </c>
      <c r="I83" s="7"/>
    </row>
    <row r="84" spans="1:9" ht="12.75">
      <c r="A84" s="1"/>
      <c r="B84" s="36" t="s">
        <v>130</v>
      </c>
      <c r="C84" s="46"/>
      <c r="D84" s="1"/>
      <c r="E84" s="53"/>
      <c r="F84" s="54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3">
        <f>F80+F81+F82+F83+F84</f>
        <v>115908.71097324709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135</v>
      </c>
    </row>
    <row r="87" spans="1:6" ht="12.75">
      <c r="A87" s="13"/>
      <c r="B87" s="39">
        <v>44409</v>
      </c>
      <c r="C87" s="40">
        <v>285473</v>
      </c>
      <c r="D87" s="44">
        <f>F44</f>
        <v>142073.78</v>
      </c>
      <c r="E87" s="44">
        <f>F85</f>
        <v>115908.71097324709</v>
      </c>
      <c r="F87" s="42">
        <f>C87+D87-E87</f>
        <v>311638.06902675296</v>
      </c>
    </row>
    <row r="89" spans="1:6" ht="13.5" thickBot="1">
      <c r="A89" t="s">
        <v>111</v>
      </c>
      <c r="C89" s="51">
        <v>44409</v>
      </c>
      <c r="D89" s="8" t="s">
        <v>112</v>
      </c>
      <c r="E89" s="51">
        <v>44500</v>
      </c>
      <c r="F89" t="s">
        <v>113</v>
      </c>
    </row>
    <row r="90" spans="1:7" ht="13.5" thickBot="1">
      <c r="A90" t="s">
        <v>114</v>
      </c>
      <c r="F90" s="52">
        <f>E87</f>
        <v>115908.71097324709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2017-08-21T12:42:48Z</cp:lastPrinted>
  <dcterms:created xsi:type="dcterms:W3CDTF">2008-08-18T07:30:19Z</dcterms:created>
  <dcterms:modified xsi:type="dcterms:W3CDTF">2022-02-09T06:48:08Z</dcterms:modified>
  <cp:category/>
  <cp:version/>
  <cp:contentType/>
  <cp:contentStatus/>
</cp:coreProperties>
</file>