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<sst xmlns="http://schemas.openxmlformats.org/spreadsheetml/2006/main" count="186" uniqueCount="154">
  <si>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</si>
  <si>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</si>
  <si>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</si>
  <si>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</si>
  <si>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</si>
  <si>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</si>
  <si>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</si>
  <si>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</si>
  <si>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</si>
  <si>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</si>
  <si>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</si>
  <si>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</si>
  <si>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</si>
  <si>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</si>
  <si>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</si>
  <si>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</si>
  <si>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</si>
  <si>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</si>
  <si>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</si>
  <si>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</si>
  <si>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</si>
  <si>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</si>
  <si>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</si>
  <si>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</si>
  <si>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</si>
  <si>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</si>
  <si>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</si>
  <si>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</si>
  <si>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</si>
  <si>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</si>
  <si>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</si>
  <si>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</si>
  <si>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</si>
  <si>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</si>
  <si>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</si>
  <si>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</si>
  <si>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</si>
  <si>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</si>
  <si>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</si>
  <si>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</si>
  <si>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</si>
  <si>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</si>
  <si>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</si>
  <si>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</si>
  <si>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</si>
  <si>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</si>
  <si>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</si>
  <si>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</si>
  <si>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</si>
  <si>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</si>
  <si>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</si>
  <si>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</si>
  <si>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</si>
  <si>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</si>
  <si>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</si>
  <si>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</si>
  <si>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</si>
  <si>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</si>
  <si>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</si>
  <si>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</si>
  <si>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</si>
  <si>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</si>
  <si>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</si>
  <si>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</si>
  <si>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</si>
  <si>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</si>
  <si>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</si>
  <si>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</si>
  <si>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17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</si>
  <si>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</si>
  <si>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</si>
  <si>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</si>
  <si>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</si>
  <si>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</si>
  <si>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</si>
  <si>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</si>
  <si>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</si>
  <si>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</si>
  <si>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</si>
  <si>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</si>
  <si>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</si>
  <si>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мног-х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</si>
  <si>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</si>
  <si>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</si>
  <si>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</si>
  <si>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</si>
  <si>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</si>
  <si>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</si>
  <si>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</si>
  <si>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</si>
  <si>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</si>
  <si>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</si>
  <si>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</si>
  <si>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</si>
  <si>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</si>
  <si>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</si>
  <si>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</si>
  <si>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</si>
  <si>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</si>
  <si>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</si>
  <si>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</si>
  <si>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</si>
  <si>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</si>
  <si>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</si>
  <si>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</si>
  <si>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</si>
  <si>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</si>
  <si>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</si>
  <si>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</si>
  <si>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</si>
  <si>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</si>
  <si>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</si>
  <si>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</si>
  <si>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</si>
  <si>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</si>
  <si>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</si>
  <si>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</si>
  <si>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</si>
  <si>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</si>
  <si>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</si>
  <si>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</si>
  <si>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</si>
  <si>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</si>
  <si>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</si>
  <si>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</si>
  <si>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17 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</si>
  <si>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</si>
  <si>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</si>
  <si>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</si>
  <si>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</si>
  <si>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(Спарк,ростелеком,комстар,видикон)</t>
  </si>
  <si>
    <t>ВДГО  (техобслуживание и ремонт)</t>
  </si>
  <si>
    <t>2021г.</t>
  </si>
  <si>
    <t>8,9,10</t>
  </si>
  <si>
    <t>октября</t>
  </si>
  <si>
    <t>за   август, сентябрь, октябрь  2021 г.</t>
  </si>
  <si>
    <t>ост.на 01.11</t>
  </si>
  <si>
    <t xml:space="preserve">смена ламп (10шт) </t>
  </si>
  <si>
    <t>лампа</t>
  </si>
  <si>
    <t>10шт</t>
  </si>
  <si>
    <t>смена гебо 20 (2шт) т.п.</t>
  </si>
  <si>
    <t>смена вентиля д 15 (1шт) т.п.</t>
  </si>
  <si>
    <t>гебо 20</t>
  </si>
  <si>
    <t>2шт</t>
  </si>
  <si>
    <t>бочонок 15</t>
  </si>
  <si>
    <t>переход 20/15</t>
  </si>
  <si>
    <t>вентиль д 15</t>
  </si>
  <si>
    <t>1шт</t>
  </si>
  <si>
    <t xml:space="preserve">смена ламп (6шт) </t>
  </si>
  <si>
    <t>6шт</t>
  </si>
  <si>
    <t>смена вентиля д 15 (2шт) т.п.</t>
  </si>
  <si>
    <t>смена вентиля д 20 (1шт) т.п.</t>
  </si>
  <si>
    <t>вентиль д 20</t>
  </si>
  <si>
    <t>бочонок 20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</si>
</sst>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53" sqref="M53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 t="s">
        <v>133</v>
      </c>
      <c r="K1" t="s">
        <v>68</v>
      </c>
    </row>
    <row r="2" spans="1:11" ht="12.75">
      <c r="A2" t="s">
        <v>85</v>
      </c>
      <c r="K2" s="5" t="s">
        <v>135</v>
      </c>
    </row>
    <row r="3" spans="1:13" ht="12.75">
      <c r="A3" t="s">
        <v>86</v>
      </c>
      <c r="J3" s="14" t="s">
        <v>37</v>
      </c>
      <c r="K3" s="56" t="s">
        <v>62</v>
      </c>
      <c r="L3" s="22" t="s">
        <v>40</v>
      </c>
      <c r="M3" s="22" t="s">
        <v>43</v>
      </c>
    </row>
    <row r="4" spans="5:13" ht="12.75">
      <c r="E4" s="8">
        <v>31</v>
      </c>
      <c r="F4" s="8" t="s">
        <v>134</v>
      </c>
      <c r="G4" s="8" t="s">
        <v>132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1:13" ht="12.75">
      <c r="A5" t="s">
        <v>87</v>
      </c>
      <c r="J5" s="15"/>
      <c r="K5" s="15"/>
      <c r="L5" s="21" t="s">
        <v>42</v>
      </c>
      <c r="M5" s="21"/>
    </row>
    <row r="6" spans="2:13" ht="12.75">
      <c r="B6" t="s">
        <v>88</v>
      </c>
      <c r="C6" s="1" t="s">
        <v>89</v>
      </c>
      <c r="D6" s="1"/>
      <c r="E6" s="1" t="s">
        <v>125</v>
      </c>
      <c r="J6" s="20">
        <v>1</v>
      </c>
      <c r="K6" s="20" t="s">
        <v>76</v>
      </c>
      <c r="L6" s="25">
        <v>2.63</v>
      </c>
      <c r="M6" s="45">
        <f>L6*160.174*1.302</f>
        <v>548.47742124</v>
      </c>
    </row>
    <row r="7" spans="10:13" ht="12.75"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46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50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49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81</v>
      </c>
      <c r="L13" s="23">
        <v>3.76</v>
      </c>
      <c r="M13" s="45">
        <f t="shared" si="0"/>
        <v>784.13502048</v>
      </c>
    </row>
    <row r="14" spans="1:13" ht="12.75">
      <c r="A14" t="s">
        <v>96</v>
      </c>
      <c r="J14" s="20">
        <v>5</v>
      </c>
      <c r="K14" s="19" t="s">
        <v>51</v>
      </c>
      <c r="L14" s="25">
        <v>8.06</v>
      </c>
      <c r="M14" s="45">
        <f t="shared" si="0"/>
        <v>1680.8851768800002</v>
      </c>
    </row>
    <row r="15" spans="5:13" ht="12.75">
      <c r="E15" t="s">
        <v>97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98</v>
      </c>
      <c r="J16" s="15" t="s">
        <v>53</v>
      </c>
      <c r="K16" s="26" t="s">
        <v>54</v>
      </c>
      <c r="L16" s="21">
        <v>1.88</v>
      </c>
      <c r="M16" s="45">
        <f t="shared" si="0"/>
        <v>392.06751024</v>
      </c>
    </row>
    <row r="17" spans="5:13" ht="12.75">
      <c r="E17" t="s">
        <v>99</v>
      </c>
      <c r="J17" s="15" t="s">
        <v>55</v>
      </c>
      <c r="K17" s="26" t="s">
        <v>80</v>
      </c>
      <c r="L17" s="21">
        <v>12.5</v>
      </c>
      <c r="M17" s="45">
        <f t="shared" si="0"/>
        <v>2606.8318500000005</v>
      </c>
    </row>
    <row r="18" spans="1:13" ht="12.75">
      <c r="A18" t="s">
        <v>100</v>
      </c>
      <c r="J18" s="15" t="s">
        <v>57</v>
      </c>
      <c r="K18" s="26" t="s">
        <v>56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79</v>
      </c>
      <c r="K19" s="18" t="s">
        <v>58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59</v>
      </c>
      <c r="L20" s="28">
        <f>SUM(L6:L19)</f>
        <v>31.58</v>
      </c>
      <c r="M20" s="34">
        <f>SUM(M6:M19)</f>
        <v>6585.899985840001</v>
      </c>
    </row>
    <row r="21" spans="1:11" ht="12.75">
      <c r="A21" t="s">
        <v>102</v>
      </c>
      <c r="K21" s="1" t="s">
        <v>60</v>
      </c>
    </row>
    <row r="22" spans="1:13" ht="12.75">
      <c r="A22" t="s">
        <v>103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104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105</v>
      </c>
      <c r="J24" s="20">
        <v>1</v>
      </c>
      <c r="K24" s="49" t="s">
        <v>137</v>
      </c>
      <c r="L24" s="25">
        <f>0.1*7.1</f>
        <v>0.71</v>
      </c>
      <c r="M24" s="33">
        <f>L24*160.174*1.302*1.15</f>
        <v>170.27825644199999</v>
      </c>
    </row>
    <row r="25" spans="1:13" ht="12.75">
      <c r="A25" t="s">
        <v>106</v>
      </c>
      <c r="J25" s="20">
        <v>2</v>
      </c>
      <c r="K25" s="49" t="s">
        <v>140</v>
      </c>
      <c r="L25" s="44">
        <v>2.06</v>
      </c>
      <c r="M25" s="33">
        <f aca="true" t="shared" si="1" ref="M25:M38">L25*160.174*1.302*1.15</f>
        <v>494.04677221199995</v>
      </c>
    </row>
    <row r="26" spans="1:13" ht="12.75">
      <c r="A26" t="s">
        <v>107</v>
      </c>
      <c r="J26" s="41">
        <v>3</v>
      </c>
      <c r="K26" s="49" t="s">
        <v>141</v>
      </c>
      <c r="L26" s="55">
        <v>0.81</v>
      </c>
      <c r="M26" s="33">
        <f t="shared" si="1"/>
        <v>194.261109462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41">
        <v>4</v>
      </c>
      <c r="K27" s="49" t="s">
        <v>148</v>
      </c>
      <c r="L27" s="45">
        <f>0.06*7.1</f>
        <v>0.426</v>
      </c>
      <c r="M27" s="33">
        <f t="shared" si="1"/>
        <v>102.16695386519999</v>
      </c>
    </row>
    <row r="28" spans="1:13" ht="12.75">
      <c r="A28" t="s">
        <v>109</v>
      </c>
      <c r="B28" s="1"/>
      <c r="C28" s="1"/>
      <c r="D28" s="1"/>
      <c r="J28" s="41">
        <v>5</v>
      </c>
      <c r="K28" s="49" t="s">
        <v>150</v>
      </c>
      <c r="L28" s="25">
        <v>1.62</v>
      </c>
      <c r="M28" s="33">
        <f t="shared" si="1"/>
        <v>388.522218924</v>
      </c>
    </row>
    <row r="29" spans="10:13" ht="12.75">
      <c r="J29" s="41">
        <v>6</v>
      </c>
      <c r="K29" s="49" t="s">
        <v>151</v>
      </c>
      <c r="L29" s="25">
        <v>0.81</v>
      </c>
      <c r="M29" s="33">
        <f t="shared" si="1"/>
        <v>194.261109462</v>
      </c>
    </row>
    <row r="30" spans="2:13" ht="12.75">
      <c r="B30" t="s">
        <v>0</v>
      </c>
      <c r="J30" s="41">
        <v>7</v>
      </c>
      <c r="K30" s="49"/>
      <c r="L30" s="25"/>
      <c r="M30" s="33">
        <f t="shared" si="1"/>
        <v>0</v>
      </c>
    </row>
    <row r="31" spans="10:13" ht="12.75">
      <c r="J31" s="41">
        <v>8</v>
      </c>
      <c r="K31" s="20"/>
      <c r="L31" s="25"/>
      <c r="M31" s="33">
        <f t="shared" si="1"/>
        <v>0</v>
      </c>
    </row>
    <row r="32" spans="1:13" ht="12.75">
      <c r="A32" t="s">
        <v>1</v>
      </c>
      <c r="E32">
        <v>3433.8</v>
      </c>
      <c r="F32" t="s">
        <v>67</v>
      </c>
      <c r="J32" s="41">
        <v>9</v>
      </c>
      <c r="K32" s="20"/>
      <c r="L32" s="25"/>
      <c r="M32" s="33">
        <f t="shared" si="1"/>
        <v>0</v>
      </c>
    </row>
    <row r="33" spans="1:13" ht="12.75">
      <c r="A33" t="s">
        <v>2</v>
      </c>
      <c r="E33">
        <v>940.6</v>
      </c>
      <c r="F33" t="s">
        <v>67</v>
      </c>
      <c r="J33" s="41">
        <v>10</v>
      </c>
      <c r="K33" s="20"/>
      <c r="L33" s="25"/>
      <c r="M33" s="33">
        <f t="shared" si="1"/>
        <v>0</v>
      </c>
    </row>
    <row r="34" spans="1:13" ht="12.75">
      <c r="A34" t="s">
        <v>3</v>
      </c>
      <c r="J34" s="41">
        <v>11</v>
      </c>
      <c r="K34" s="20"/>
      <c r="L34" s="25"/>
      <c r="M34" s="33">
        <f t="shared" si="1"/>
        <v>0</v>
      </c>
    </row>
    <row r="35" spans="1:13" ht="12.75">
      <c r="A35" t="s">
        <v>4</v>
      </c>
      <c r="E35">
        <v>495</v>
      </c>
      <c r="F35" t="s">
        <v>67</v>
      </c>
      <c r="J35" s="41">
        <v>12</v>
      </c>
      <c r="K35" s="20"/>
      <c r="L35" s="25"/>
      <c r="M35" s="33">
        <f t="shared" si="1"/>
        <v>0</v>
      </c>
    </row>
    <row r="36" spans="10:13" ht="12.75">
      <c r="J36" s="41">
        <v>13</v>
      </c>
      <c r="K36" s="20"/>
      <c r="L36" s="25"/>
      <c r="M36" s="33">
        <f t="shared" si="1"/>
        <v>0</v>
      </c>
    </row>
    <row r="37" spans="2:13" ht="12.75">
      <c r="B37" s="1" t="s">
        <v>5</v>
      </c>
      <c r="C37" s="1"/>
      <c r="J37" s="41">
        <v>14</v>
      </c>
      <c r="K37" s="20"/>
      <c r="L37" s="25"/>
      <c r="M37" s="33">
        <f t="shared" si="1"/>
        <v>0</v>
      </c>
    </row>
    <row r="38" spans="10:13" ht="12.75">
      <c r="J38" s="41"/>
      <c r="K38" s="20"/>
      <c r="L38" s="25"/>
      <c r="M38" s="33">
        <f t="shared" si="1"/>
        <v>0</v>
      </c>
    </row>
    <row r="39" spans="1:13" ht="12.75">
      <c r="A39" s="2" t="s">
        <v>6</v>
      </c>
      <c r="F39" s="11">
        <v>160402.29</v>
      </c>
      <c r="J39" s="20"/>
      <c r="K39" s="29" t="s">
        <v>59</v>
      </c>
      <c r="L39" s="28">
        <f>SUM(L24:L38)</f>
        <v>6.436</v>
      </c>
      <c r="M39" s="34">
        <f>SUM(M24:M38)</f>
        <v>1543.5364203671998</v>
      </c>
    </row>
    <row r="40" spans="1:11" ht="12.75">
      <c r="A40" t="s">
        <v>7</v>
      </c>
      <c r="F40" s="5">
        <v>148214.37</v>
      </c>
      <c r="K40" s="1" t="s">
        <v>63</v>
      </c>
    </row>
    <row r="41" spans="2:13" ht="12.75">
      <c r="B41" t="s">
        <v>8</v>
      </c>
      <c r="F41" s="9">
        <f>F40/F39</f>
        <v>0.9240165461478137</v>
      </c>
      <c r="J41" s="22" t="s">
        <v>37</v>
      </c>
      <c r="K41" s="22"/>
      <c r="L41" s="22" t="s">
        <v>64</v>
      </c>
      <c r="M41" s="22" t="s">
        <v>43</v>
      </c>
    </row>
    <row r="42" spans="1:13" ht="12.75">
      <c r="A42" t="s">
        <v>130</v>
      </c>
      <c r="F42" s="5">
        <f>250+400+250+105</f>
        <v>1005</v>
      </c>
      <c r="J42" s="23" t="s">
        <v>38</v>
      </c>
      <c r="K42" s="23" t="s">
        <v>39</v>
      </c>
      <c r="L42" s="23"/>
      <c r="M42" s="23" t="s">
        <v>65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149219.37</v>
      </c>
      <c r="J43" s="20">
        <v>1</v>
      </c>
      <c r="K43" s="20" t="s">
        <v>138</v>
      </c>
      <c r="L43" s="25" t="s">
        <v>139</v>
      </c>
      <c r="M43" s="45">
        <f>10*11.6</f>
        <v>116</v>
      </c>
    </row>
    <row r="44" spans="10:13" ht="12.75">
      <c r="J44" s="20">
        <v>2</v>
      </c>
      <c r="K44" s="20" t="s">
        <v>142</v>
      </c>
      <c r="L44" s="25" t="s">
        <v>143</v>
      </c>
      <c r="M44" s="25">
        <f>2*662.78</f>
        <v>1325.56</v>
      </c>
    </row>
    <row r="45" spans="2:13" ht="12.75">
      <c r="B45" s="1" t="s">
        <v>10</v>
      </c>
      <c r="C45" s="1"/>
      <c r="J45" s="20">
        <v>3</v>
      </c>
      <c r="K45" s="20" t="s">
        <v>144</v>
      </c>
      <c r="L45" s="25" t="s">
        <v>143</v>
      </c>
      <c r="M45" s="25">
        <f>2*8</f>
        <v>16</v>
      </c>
    </row>
    <row r="46" spans="10:13" ht="12.75">
      <c r="J46" s="20">
        <v>4</v>
      </c>
      <c r="K46" s="20" t="s">
        <v>145</v>
      </c>
      <c r="L46" s="25" t="s">
        <v>143</v>
      </c>
      <c r="M46" s="25">
        <f>2*96</f>
        <v>192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 t="s">
        <v>146</v>
      </c>
      <c r="L47" s="25" t="s">
        <v>147</v>
      </c>
      <c r="M47" s="45">
        <v>300.47</v>
      </c>
    </row>
    <row r="48" spans="1:13" ht="12.75">
      <c r="A48" t="s">
        <v>12</v>
      </c>
      <c r="F48" s="11">
        <f>(10030+4056+7896.08)*1.302</f>
        <v>28620.668160000005</v>
      </c>
      <c r="J48" s="20">
        <v>6</v>
      </c>
      <c r="K48" s="20" t="s">
        <v>138</v>
      </c>
      <c r="L48" s="25" t="s">
        <v>149</v>
      </c>
      <c r="M48" s="45">
        <f>6*11.56</f>
        <v>69.36</v>
      </c>
    </row>
    <row r="49" spans="1:13" ht="12.75">
      <c r="A49" s="6" t="s">
        <v>15</v>
      </c>
      <c r="F49" s="11">
        <f>(2727+2727+2727)*1.302</f>
        <v>10651.662</v>
      </c>
      <c r="J49" s="20">
        <v>7</v>
      </c>
      <c r="K49" s="20" t="s">
        <v>146</v>
      </c>
      <c r="L49" s="25" t="s">
        <v>143</v>
      </c>
      <c r="M49" s="25">
        <f>2*347</f>
        <v>694</v>
      </c>
    </row>
    <row r="50" spans="1:13" ht="12.75">
      <c r="A50" s="60" t="s">
        <v>82</v>
      </c>
      <c r="B50" s="50"/>
      <c r="C50" s="50"/>
      <c r="D50" s="50"/>
      <c r="E50" s="61">
        <v>0</v>
      </c>
      <c r="F50" s="51">
        <f>E50*E32</f>
        <v>0</v>
      </c>
      <c r="J50" s="20">
        <v>8</v>
      </c>
      <c r="K50" s="20" t="s">
        <v>152</v>
      </c>
      <c r="L50" s="25" t="s">
        <v>147</v>
      </c>
      <c r="M50" s="25">
        <v>510</v>
      </c>
    </row>
    <row r="51" spans="1:13" ht="12.75">
      <c r="A51" s="4" t="s">
        <v>35</v>
      </c>
      <c r="F51" s="32">
        <f>F48+F49+F50</f>
        <v>39272.330160000005</v>
      </c>
      <c r="J51" s="20">
        <v>9</v>
      </c>
      <c r="K51" s="20" t="s">
        <v>144</v>
      </c>
      <c r="L51" s="25" t="s">
        <v>143</v>
      </c>
      <c r="M51" s="25">
        <f>2*8</f>
        <v>16</v>
      </c>
    </row>
    <row r="52" spans="1:13" ht="12.75">
      <c r="A52" s="4" t="s">
        <v>16</v>
      </c>
      <c r="J52" s="20">
        <v>10</v>
      </c>
      <c r="K52" s="20" t="s">
        <v>153</v>
      </c>
      <c r="L52" s="25" t="s">
        <v>147</v>
      </c>
      <c r="M52" s="25">
        <v>10</v>
      </c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940.6</v>
      </c>
      <c r="C54" t="s">
        <v>13</v>
      </c>
      <c r="D54" s="5">
        <v>0.5</v>
      </c>
      <c r="E54" t="s">
        <v>14</v>
      </c>
      <c r="F54" s="11">
        <f>B54*D54</f>
        <v>470.3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2">
        <f>SUM(F53:F54)</f>
        <v>470.3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904049</v>
      </c>
      <c r="D57">
        <v>224780.8</v>
      </c>
      <c r="E57">
        <v>3433.8</v>
      </c>
      <c r="F57" s="35">
        <f>C57/D57*E57</f>
        <v>13810.447583601448</v>
      </c>
      <c r="J57" s="20">
        <v>15</v>
      </c>
      <c r="K57" s="20"/>
      <c r="L57" s="25"/>
      <c r="M57" s="25"/>
    </row>
    <row r="58" spans="1:13" ht="12.75">
      <c r="A58" t="s">
        <v>20</v>
      </c>
      <c r="F58" s="35">
        <f>M20</f>
        <v>6585.899985840001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1543.5364203671998</v>
      </c>
      <c r="J59" s="20">
        <v>17</v>
      </c>
      <c r="K59" s="20"/>
      <c r="L59" s="25"/>
      <c r="M59" s="25"/>
    </row>
    <row r="60" spans="1:13" ht="12.75">
      <c r="A60" t="s">
        <v>22</v>
      </c>
      <c r="F60" s="5">
        <f>1*600*1.302</f>
        <v>781.2</v>
      </c>
      <c r="J60" s="20">
        <v>18</v>
      </c>
      <c r="K60" s="20"/>
      <c r="L60" s="25"/>
      <c r="M60" s="25"/>
    </row>
    <row r="61" spans="1:13" ht="12.75">
      <c r="A61" t="s">
        <v>23</v>
      </c>
      <c r="F61" s="11">
        <f>M66</f>
        <v>3249.39</v>
      </c>
      <c r="J61" s="20">
        <v>19</v>
      </c>
      <c r="K61" s="20"/>
      <c r="L61" s="25"/>
      <c r="M61" s="25"/>
    </row>
    <row r="62" spans="1:13" ht="12.75">
      <c r="A62" t="s">
        <v>24</v>
      </c>
      <c r="F62" s="5"/>
      <c r="J62" s="20">
        <v>20</v>
      </c>
      <c r="K62" s="20"/>
      <c r="L62" s="25"/>
      <c r="M62" s="25"/>
    </row>
    <row r="63" spans="1:13" ht="12.75">
      <c r="A63" t="s">
        <v>25</v>
      </c>
      <c r="F63" s="5"/>
      <c r="J63" s="20">
        <v>21</v>
      </c>
      <c r="K63" s="20"/>
      <c r="L63" s="25"/>
      <c r="M63" s="25"/>
    </row>
    <row r="64" spans="2:13" ht="12.75">
      <c r="B64">
        <v>3433.8</v>
      </c>
      <c r="C64" t="s">
        <v>13</v>
      </c>
      <c r="D64" s="11">
        <v>2.17</v>
      </c>
      <c r="E64" t="s">
        <v>14</v>
      </c>
      <c r="F64" s="11">
        <f>B64*D64</f>
        <v>7451.3460000000005</v>
      </c>
      <c r="J64" s="20">
        <v>22</v>
      </c>
      <c r="K64" s="20"/>
      <c r="L64" s="25"/>
      <c r="M64" s="25"/>
    </row>
    <row r="65" spans="1:13" ht="12.75">
      <c r="A65" s="64" t="s">
        <v>131</v>
      </c>
      <c r="B65" s="64"/>
      <c r="C65" s="64"/>
      <c r="D65" s="65"/>
      <c r="E65" s="64"/>
      <c r="F65" s="65">
        <v>15970</v>
      </c>
      <c r="J65" s="20">
        <v>23</v>
      </c>
      <c r="K65" s="20"/>
      <c r="L65" s="25"/>
      <c r="M65" s="25"/>
    </row>
    <row r="66" spans="1:13" ht="12.75">
      <c r="A66" s="50" t="s">
        <v>83</v>
      </c>
      <c r="B66" s="50"/>
      <c r="C66" s="50"/>
      <c r="D66" s="51">
        <v>0</v>
      </c>
      <c r="E66" s="50"/>
      <c r="F66" s="51">
        <f>D66*E32</f>
        <v>0</v>
      </c>
      <c r="J66" s="20"/>
      <c r="K66" s="20"/>
      <c r="L66" s="30" t="s">
        <v>66</v>
      </c>
      <c r="M66" s="34">
        <f>SUM(M43:M65)</f>
        <v>3249.39</v>
      </c>
    </row>
    <row r="67" spans="1:13" ht="12.75">
      <c r="A67" s="4" t="s">
        <v>26</v>
      </c>
      <c r="B67" s="10"/>
      <c r="C67" s="10"/>
      <c r="F67" s="32">
        <f>SUM(F57:F66)</f>
        <v>49391.819989808646</v>
      </c>
      <c r="J67" s="46"/>
      <c r="K67" s="46"/>
      <c r="L67" s="47"/>
      <c r="M67" s="48"/>
    </row>
    <row r="68" spans="1:6" ht="12.75">
      <c r="A68" s="4" t="s">
        <v>27</v>
      </c>
      <c r="F68" s="5"/>
    </row>
    <row r="69" spans="1:6" ht="12.75">
      <c r="A69" t="s">
        <v>28</v>
      </c>
      <c r="B69">
        <v>3433.8</v>
      </c>
      <c r="C69" t="s">
        <v>67</v>
      </c>
      <c r="D69" s="5">
        <v>0.73</v>
      </c>
      <c r="E69" t="s">
        <v>14</v>
      </c>
      <c r="F69" s="11">
        <f>B69*D69</f>
        <v>2506.674</v>
      </c>
    </row>
    <row r="70" spans="1:6" ht="12.75">
      <c r="A70" t="s">
        <v>29</v>
      </c>
      <c r="F70" s="5"/>
    </row>
    <row r="71" spans="1:6" ht="12.75">
      <c r="A71" s="7" t="s">
        <v>73</v>
      </c>
      <c r="F71" s="5"/>
    </row>
    <row r="72" spans="2:6" ht="12.75">
      <c r="B72">
        <v>3433.8</v>
      </c>
      <c r="C72" t="s">
        <v>13</v>
      </c>
      <c r="D72" s="11">
        <v>3.03</v>
      </c>
      <c r="E72" t="s">
        <v>14</v>
      </c>
      <c r="F72" s="11">
        <f>B72*D72</f>
        <v>10404.414</v>
      </c>
    </row>
    <row r="73" spans="1:6" ht="12.75">
      <c r="A73" s="4" t="s">
        <v>30</v>
      </c>
      <c r="F73" s="32">
        <f>F69+F72</f>
        <v>12911.088</v>
      </c>
    </row>
    <row r="74" spans="1:6" ht="12.75">
      <c r="A74" s="4" t="s">
        <v>31</v>
      </c>
      <c r="F74" s="5"/>
    </row>
    <row r="75" spans="1:6" ht="12.75">
      <c r="A75" s="7" t="s">
        <v>32</v>
      </c>
      <c r="B75" s="7"/>
      <c r="C75" s="7"/>
      <c r="D75" s="7"/>
      <c r="E75" s="7"/>
      <c r="F75" s="7"/>
    </row>
    <row r="76" spans="2:6" ht="12.75">
      <c r="B76">
        <v>3433.8</v>
      </c>
      <c r="C76" t="s">
        <v>13</v>
      </c>
      <c r="D76" s="11">
        <v>7.87</v>
      </c>
      <c r="E76" t="s">
        <v>14</v>
      </c>
      <c r="F76" s="11">
        <f>B76*D76</f>
        <v>27024.006</v>
      </c>
    </row>
    <row r="77" spans="1:6" ht="12.75">
      <c r="A77" s="4" t="s">
        <v>33</v>
      </c>
      <c r="F77" s="32">
        <f>SUM(F76)</f>
        <v>27024.006</v>
      </c>
    </row>
    <row r="78" spans="1:6" ht="12.75">
      <c r="A78" s="62" t="s">
        <v>77</v>
      </c>
      <c r="B78" s="50"/>
      <c r="C78" s="50"/>
      <c r="D78" s="61">
        <v>0</v>
      </c>
      <c r="E78" s="50"/>
      <c r="F78" s="63">
        <f>D78*E32</f>
        <v>0</v>
      </c>
    </row>
    <row r="79" spans="1:6" ht="12.75">
      <c r="A79" s="1" t="s">
        <v>34</v>
      </c>
      <c r="B79" s="1"/>
      <c r="F79" s="32">
        <f>F51+F55+F67+F73+F77+F78</f>
        <v>129069.54414980867</v>
      </c>
    </row>
    <row r="80" spans="1:6" ht="12.75">
      <c r="A80" s="1" t="s">
        <v>75</v>
      </c>
      <c r="B80" s="36"/>
      <c r="C80" s="36">
        <v>0.058</v>
      </c>
      <c r="D80" s="1"/>
      <c r="E80" s="1"/>
      <c r="F80" s="32">
        <f>F79*5.8%</f>
        <v>7486.033560688902</v>
      </c>
    </row>
    <row r="81" spans="1:6" ht="12.75">
      <c r="A81" s="1"/>
      <c r="B81" s="36" t="s">
        <v>127</v>
      </c>
      <c r="C81" s="36"/>
      <c r="D81" s="1"/>
      <c r="E81" s="57"/>
      <c r="F81" s="58">
        <f>3144.52+3144.52+2961.64</f>
        <v>9250.68</v>
      </c>
    </row>
    <row r="82" spans="1:6" ht="12.75">
      <c r="A82" s="1"/>
      <c r="B82" s="36" t="s">
        <v>128</v>
      </c>
      <c r="C82" s="36"/>
      <c r="D82" s="1"/>
      <c r="E82" s="57"/>
      <c r="F82" s="58">
        <f>3*414.02</f>
        <v>1242.06</v>
      </c>
    </row>
    <row r="83" spans="1:6" ht="12.75">
      <c r="A83" s="1"/>
      <c r="B83" s="36" t="s">
        <v>129</v>
      </c>
      <c r="C83" s="36"/>
      <c r="D83" s="1"/>
      <c r="E83" s="57"/>
      <c r="F83" s="58">
        <f>3*2318.04</f>
        <v>6954.12</v>
      </c>
    </row>
    <row r="84" spans="1:9" ht="15">
      <c r="A84" s="12" t="s">
        <v>36</v>
      </c>
      <c r="B84" s="12"/>
      <c r="C84" s="12"/>
      <c r="D84" s="12"/>
      <c r="E84" s="12"/>
      <c r="F84" s="31">
        <f>F79+F80+F81+F82+F83</f>
        <v>154002.43771049756</v>
      </c>
      <c r="I84" s="7"/>
    </row>
    <row r="85" spans="2:6" ht="12.75">
      <c r="B85" s="37" t="s">
        <v>69</v>
      </c>
      <c r="C85" s="38" t="s">
        <v>70</v>
      </c>
      <c r="D85" s="22" t="s">
        <v>71</v>
      </c>
      <c r="E85" s="22" t="s">
        <v>72</v>
      </c>
      <c r="F85" s="59" t="s">
        <v>136</v>
      </c>
    </row>
    <row r="86" spans="1:6" ht="12.75">
      <c r="A86" s="13"/>
      <c r="B86" s="39">
        <v>44409</v>
      </c>
      <c r="C86" s="40">
        <v>-602858</v>
      </c>
      <c r="D86" s="42">
        <f>F43</f>
        <v>149219.37</v>
      </c>
      <c r="E86" s="42">
        <f>F84</f>
        <v>154002.43771049756</v>
      </c>
      <c r="F86" s="43">
        <f>C86+D86-E86</f>
        <v>-607641.0677104975</v>
      </c>
    </row>
    <row r="88" spans="1:6" ht="13.5" thickBot="1">
      <c r="A88" t="s">
        <v>110</v>
      </c>
      <c r="C88" s="53">
        <v>44409</v>
      </c>
      <c r="D88" s="8" t="s">
        <v>111</v>
      </c>
      <c r="E88" s="53">
        <v>44500</v>
      </c>
      <c r="F88" t="s">
        <v>112</v>
      </c>
    </row>
    <row r="89" spans="1:7" ht="13.5" thickBot="1">
      <c r="A89" t="s">
        <v>113</v>
      </c>
      <c r="F89" s="54">
        <f>E86</f>
        <v>154002.43771049756</v>
      </c>
      <c r="G89" t="s">
        <v>14</v>
      </c>
    </row>
    <row r="90" ht="12.75">
      <c r="A90" t="s">
        <v>114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8" ht="12.75">
      <c r="B98" t="s">
        <v>121</v>
      </c>
    </row>
    <row r="100" ht="12.75">
      <c r="A100" t="s">
        <v>122</v>
      </c>
    </row>
    <row r="103" ht="12.75">
      <c r="A103" t="s">
        <v>123</v>
      </c>
    </row>
    <row r="105" ht="12.75">
      <c r="A105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2020-09-12T14:11:23Z</cp:lastPrinted>
  <dcterms:created xsi:type="dcterms:W3CDTF">2008-08-18T07:30:19Z</dcterms:created>
  <dcterms:modified xsi:type="dcterms:W3CDTF">2022-02-01T07:10:31Z</dcterms:modified>
  <cp:category/>
  <cp:version/>
  <cp:contentType/>
  <cp:contentStatus/>
</cp:coreProperties>
</file>