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<sst xmlns="http://schemas.openxmlformats.org/spreadsheetml/2006/main" count="177" uniqueCount="150">
  <si>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</si>
  <si>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</si>
  <si>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</si>
  <si>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</si>
  <si>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</si>
  <si>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</si>
  <si>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</si>
  <si>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</si>
  <si>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</si>
  <si>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</si>
  <si>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</si>
  <si>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</si>
  <si>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</si>
  <si>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</si>
  <si>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</si>
  <si>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</si>
  <si>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</si>
  <si>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</si>
  <si>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</si>
  <si>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</si>
  <si>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</si>
  <si>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</si>
  <si>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</si>
  <si>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</si>
  <si>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</si>
  <si>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</si>
  <si>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</si>
  <si>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</si>
  <si>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</si>
  <si>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</si>
  <si>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</si>
  <si>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</si>
  <si>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</si>
  <si>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</si>
  <si>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</si>
  <si>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</si>
  <si>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</si>
  <si>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</si>
  <si>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</si>
  <si>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</si>
  <si>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</si>
  <si>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</si>
  <si>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</si>
  <si>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</si>
  <si>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</si>
  <si>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</si>
  <si>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</si>
  <si>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</si>
  <si>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</si>
  <si>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</si>
  <si>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</si>
  <si>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</si>
  <si>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</si>
  <si>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</si>
  <si>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</si>
  <si>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</si>
  <si>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</si>
  <si>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</si>
  <si>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</si>
  <si>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</si>
  <si>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</si>
  <si>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</si>
  <si>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</si>
  <si>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</si>
  <si>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</si>
  <si>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</si>
  <si>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</si>
  <si>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</si>
  <si>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</si>
  <si>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</si>
  <si>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</si>
  <si>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</si>
  <si>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</si>
  <si>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</si>
  <si>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</si>
  <si>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</si>
  <si>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</si>
  <si>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</si>
  <si>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</si>
  <si>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</si>
  <si>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</si>
  <si>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</si>
  <si>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</si>
  <si>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</si>
  <si>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</si>
  <si>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</si>
  <si>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</si>
  <si>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</si>
  <si>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</si>
  <si>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</si>
  <si>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</si>
  <si>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</si>
  <si>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</si>
  <si>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</si>
  <si>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</si>
  <si>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</si>
  <si>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</si>
  <si>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</si>
  <si>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</si>
  <si>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</si>
  <si>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</si>
  <si>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</si>
  <si>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</si>
  <si>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</si>
  <si>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</si>
  <si>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</si>
  <si>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</si>
  <si>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</si>
  <si>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</si>
  <si>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</si>
  <si>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</si>
  <si>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</si>
  <si>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</si>
  <si>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</si>
  <si>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</si>
  <si>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</si>
  <si>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</si>
  <si>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</si>
  <si>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</si>
  <si>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</si>
  <si>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</si>
  <si>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</si>
  <si>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</si>
  <si>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</si>
  <si>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</si>
  <si>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</si>
  <si>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</si>
  <si>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</si>
  <si>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</si>
  <si>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</si>
  <si>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</si>
  <si>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</si>
  <si>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2021г.</t>
  </si>
  <si>
    <t>декабрь</t>
  </si>
  <si>
    <t>за   ноябрь-декабрь  2021 г.</t>
  </si>
  <si>
    <t>ост.на 01.01</t>
  </si>
  <si>
    <t>смена вентиля д 32 (1шт) т.п.</t>
  </si>
  <si>
    <t xml:space="preserve">смена гебо 32 (1шт) т.п. </t>
  </si>
  <si>
    <t>смена сгона д 32 (2шт)</t>
  </si>
  <si>
    <t>вентиль д 32</t>
  </si>
  <si>
    <t>1шт</t>
  </si>
  <si>
    <t>2шт</t>
  </si>
  <si>
    <t>бочонок 32</t>
  </si>
  <si>
    <t>гебо 32</t>
  </si>
  <si>
    <t>сгон 32</t>
  </si>
  <si>
    <t>к/гайка 32</t>
  </si>
  <si>
    <t>муфта 32</t>
  </si>
  <si>
    <t>смена ламп (10шт)</t>
  </si>
  <si>
    <t>лампа</t>
  </si>
  <si>
    <t>10шт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</si>
</sst>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5">
      <selection activeCell="M49" sqref="M4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11.12</v>
      </c>
      <c r="K1" t="s">
        <v>67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2.6</v>
      </c>
      <c r="M6" s="34">
        <f>L6*160.174*1.302</f>
        <v>542.2210248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9.07</v>
      </c>
      <c r="M20" s="33">
        <f>SUM(M6:M19)</f>
        <v>1891.5171903600003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1.03</v>
      </c>
      <c r="M24" s="32">
        <f aca="true" t="shared" si="1" ref="M24:M37">L24*160.174*1.302*1.15</f>
        <v>247.02338610599998</v>
      </c>
    </row>
    <row r="25" spans="1:13" ht="12.75">
      <c r="A25" t="s">
        <v>106</v>
      </c>
      <c r="J25" s="20">
        <v>2</v>
      </c>
      <c r="K25" s="20" t="s">
        <v>137</v>
      </c>
      <c r="L25" s="34">
        <v>1.03</v>
      </c>
      <c r="M25" s="32">
        <f t="shared" si="1"/>
        <v>247.02338610599998</v>
      </c>
    </row>
    <row r="26" spans="1:13" ht="12.75">
      <c r="A26" t="s">
        <v>107</v>
      </c>
      <c r="J26" s="20">
        <v>3</v>
      </c>
      <c r="K26" s="20" t="s">
        <v>138</v>
      </c>
      <c r="L26" s="45">
        <f>2*0.41</f>
        <v>0.82</v>
      </c>
      <c r="M26" s="32">
        <f t="shared" si="1"/>
        <v>196.65939476399998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147</v>
      </c>
      <c r="L27" s="34">
        <f>0.1*7.1</f>
        <v>0.71</v>
      </c>
      <c r="M27" s="32">
        <f t="shared" si="1"/>
        <v>170.27825644199999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3.59</v>
      </c>
      <c r="M38" s="33">
        <f>SUM(M24:M37)</f>
        <v>860.984423418</v>
      </c>
    </row>
    <row r="39" spans="1:11" ht="12.75">
      <c r="A39" s="2" t="s">
        <v>6</v>
      </c>
      <c r="F39" s="11">
        <v>118067.05</v>
      </c>
      <c r="K39" s="1" t="s">
        <v>62</v>
      </c>
    </row>
    <row r="40" spans="1:13" ht="12.75">
      <c r="A40" t="s">
        <v>7</v>
      </c>
      <c r="F40" s="5">
        <v>143583.67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1.2161197387416727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139</v>
      </c>
      <c r="L42" s="25" t="s">
        <v>140</v>
      </c>
      <c r="M42" s="34">
        <v>1274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144588.67</v>
      </c>
      <c r="J43" s="20">
        <v>2</v>
      </c>
      <c r="K43" s="20" t="s">
        <v>142</v>
      </c>
      <c r="L43" s="25" t="s">
        <v>141</v>
      </c>
      <c r="M43" s="25">
        <f>2*16</f>
        <v>32</v>
      </c>
    </row>
    <row r="44" spans="10:13" ht="12.75">
      <c r="J44" s="20">
        <v>3</v>
      </c>
      <c r="K44" s="20" t="s">
        <v>143</v>
      </c>
      <c r="L44" s="25" t="s">
        <v>140</v>
      </c>
      <c r="M44" s="34">
        <f>1*1261</f>
        <v>1261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141</v>
      </c>
      <c r="M45" s="25">
        <f>2*85.14</f>
        <v>170.28</v>
      </c>
    </row>
    <row r="46" spans="10:13" ht="12.75">
      <c r="J46" s="20">
        <v>5</v>
      </c>
      <c r="K46" s="20" t="s">
        <v>145</v>
      </c>
      <c r="L46" s="25" t="s">
        <v>140</v>
      </c>
      <c r="M46" s="25">
        <v>21.9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140</v>
      </c>
      <c r="M47" s="25">
        <v>8</v>
      </c>
    </row>
    <row r="48" spans="1:13" ht="12.75">
      <c r="A48" t="s">
        <v>12</v>
      </c>
      <c r="F48" s="11">
        <f>(6396+6396)*1.302</f>
        <v>16655.184</v>
      </c>
      <c r="J48" s="20">
        <v>7</v>
      </c>
      <c r="K48" s="20" t="s">
        <v>148</v>
      </c>
      <c r="L48" s="25" t="s">
        <v>149</v>
      </c>
      <c r="M48" s="25">
        <f>10*11.56</f>
        <v>115.60000000000001</v>
      </c>
    </row>
    <row r="49" spans="1:13" ht="12.75">
      <c r="A49" s="6" t="s">
        <v>15</v>
      </c>
      <c r="F49" s="11">
        <f>(2727+2727)*1.302</f>
        <v>7101.108</v>
      </c>
      <c r="J49" s="20">
        <v>8</v>
      </c>
      <c r="K49" s="20"/>
      <c r="L49" s="25"/>
      <c r="M49" s="25"/>
    </row>
    <row r="50" spans="1:13" ht="12.75">
      <c r="A50" s="55" t="s">
        <v>82</v>
      </c>
      <c r="B50" s="46"/>
      <c r="C50" s="46"/>
      <c r="D50" s="46"/>
      <c r="E50" s="56">
        <v>1.1</v>
      </c>
      <c r="F50" s="47">
        <f>E50*E32</f>
        <v>3812.1600000000003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27568.452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0.5</v>
      </c>
      <c r="E54" t="s">
        <v>14</v>
      </c>
      <c r="F54" s="11">
        <f>B54*D54</f>
        <v>643.5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643.5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6">
        <v>599988</v>
      </c>
      <c r="D57">
        <v>224780.8</v>
      </c>
      <c r="E57">
        <v>3465.6</v>
      </c>
      <c r="F57" s="35">
        <f>C57/D57*E57</f>
        <v>9250.427139684529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1891.5171903600003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860.984423418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2882.78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0.13</v>
      </c>
      <c r="E64" t="s">
        <v>14</v>
      </c>
      <c r="F64" s="11">
        <f>B64*D64</f>
        <v>450.528</v>
      </c>
      <c r="J64" s="20">
        <v>23</v>
      </c>
      <c r="K64" s="20"/>
      <c r="L64" s="25"/>
      <c r="M64" s="25"/>
    </row>
    <row r="65" spans="1:13" ht="12.75">
      <c r="A65" s="46" t="s">
        <v>131</v>
      </c>
      <c r="B65" s="46"/>
      <c r="C65" s="46"/>
      <c r="D65" s="47"/>
      <c r="E65" s="46"/>
      <c r="F65" s="47">
        <v>0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1.39</v>
      </c>
      <c r="E66" s="46"/>
      <c r="F66" s="47">
        <f>D66*E32</f>
        <v>4817.183999999999</v>
      </c>
      <c r="J66" s="20"/>
      <c r="K66" s="20"/>
      <c r="L66" s="30" t="s">
        <v>65</v>
      </c>
      <c r="M66" s="33">
        <f>SUM(M42:M65)</f>
        <v>2882.78</v>
      </c>
    </row>
    <row r="67" spans="1:6" ht="12.75">
      <c r="A67" s="4" t="s">
        <v>25</v>
      </c>
      <c r="B67" s="10"/>
      <c r="C67" s="10"/>
      <c r="F67" s="31">
        <f>SUM(F57:F66)</f>
        <v>20153.42075346253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0.48</v>
      </c>
      <c r="E69" t="s">
        <v>14</v>
      </c>
      <c r="F69" s="11">
        <f>B69*D69</f>
        <v>1663.4879999999998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2.33</v>
      </c>
      <c r="E72" t="s">
        <v>14</v>
      </c>
      <c r="F72" s="11">
        <f>B72*D72</f>
        <v>8074.848</v>
      </c>
    </row>
    <row r="73" spans="1:6" ht="12.75">
      <c r="A73" s="4" t="s">
        <v>29</v>
      </c>
      <c r="F73" s="31">
        <f>F69+F72</f>
        <v>9738.336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5.33</v>
      </c>
      <c r="E76" t="s">
        <v>14</v>
      </c>
      <c r="F76" s="11">
        <f>B76*D76</f>
        <v>18471.648</v>
      </c>
    </row>
    <row r="77" spans="1:6" ht="12.75">
      <c r="A77" s="4" t="s">
        <v>32</v>
      </c>
      <c r="F77" s="31">
        <f>SUM(F76)</f>
        <v>18471.648</v>
      </c>
    </row>
    <row r="78" spans="1:6" ht="12.75">
      <c r="A78" s="57" t="s">
        <v>77</v>
      </c>
      <c r="B78" s="46"/>
      <c r="C78" s="46"/>
      <c r="D78" s="56">
        <v>2.24</v>
      </c>
      <c r="E78" s="46"/>
      <c r="F78" s="58">
        <f>D78*E32</f>
        <v>7762.944</v>
      </c>
    </row>
    <row r="79" spans="1:6" ht="12.75">
      <c r="A79" s="1" t="s">
        <v>33</v>
      </c>
      <c r="B79" s="1"/>
      <c r="F79" s="44">
        <f>F51+F55+F67+F73+F77+F78</f>
        <v>84338.30075346254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4891.621443700827</v>
      </c>
    </row>
    <row r="81" spans="1:6" ht="12.75">
      <c r="A81" s="1"/>
      <c r="B81" s="37" t="s">
        <v>127</v>
      </c>
      <c r="C81" s="37"/>
      <c r="D81" s="1"/>
      <c r="E81" s="52"/>
      <c r="F81" s="53">
        <f>3175+7711.44</f>
        <v>10886.439999999999</v>
      </c>
    </row>
    <row r="82" spans="1:6" ht="12.75">
      <c r="A82" s="1"/>
      <c r="B82" s="37" t="s">
        <v>128</v>
      </c>
      <c r="C82" s="37"/>
      <c r="D82" s="1"/>
      <c r="E82" s="52"/>
      <c r="F82" s="53">
        <f>2*418.2</f>
        <v>836.4</v>
      </c>
    </row>
    <row r="83" spans="1:6" ht="12.75">
      <c r="A83" s="1"/>
      <c r="B83" s="37" t="s">
        <v>129</v>
      </c>
      <c r="C83" s="37"/>
      <c r="D83" s="1"/>
      <c r="E83" s="52"/>
      <c r="F83" s="53">
        <f>2*2342.18</f>
        <v>4684.36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105637.12219716336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135</v>
      </c>
    </row>
    <row r="86" spans="1:6" ht="12.75">
      <c r="A86" s="13"/>
      <c r="B86" s="40">
        <v>44866</v>
      </c>
      <c r="C86" s="41">
        <v>-788559</v>
      </c>
      <c r="D86" s="42">
        <f>F43</f>
        <v>144588.67</v>
      </c>
      <c r="E86" s="42">
        <f>F84</f>
        <v>105637.12219716336</v>
      </c>
      <c r="F86" s="43">
        <f>C86+D86-E86</f>
        <v>-749607.4521971634</v>
      </c>
    </row>
    <row r="88" spans="1:6" ht="13.5" thickBot="1">
      <c r="A88" t="s">
        <v>111</v>
      </c>
      <c r="C88" s="49">
        <v>44501</v>
      </c>
      <c r="D88" s="8" t="s">
        <v>112</v>
      </c>
      <c r="E88" s="49">
        <v>44560</v>
      </c>
      <c r="F88" t="s">
        <v>113</v>
      </c>
    </row>
    <row r="89" spans="1:7" ht="13.5" thickBot="1">
      <c r="A89" t="s">
        <v>114</v>
      </c>
      <c r="F89" s="50">
        <f>E86</f>
        <v>105637.12219716336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2022-03-10T12:05:07Z</dcterms:modified>
  <cp:category/>
  <cp:version/>
  <cp:contentType/>
  <cp:contentStatus/>
</cp:coreProperties>
</file>