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G57" authorId="0">
      <text>
        <r>
          <rPr>
            <sz val="9"/>
            <rFont val="Tahoma"/>
            <family val="2"/>
          </rPr>
          <t xml:space="preserve">ноябрь, декабрь
</t>
        </r>
      </text>
    </comment>
  </commentList>
</comments>
</file>

<file path=xl/sharedStrings.xml><?xml version="1.0" encoding="utf-8"?>
<sst xmlns="http://schemas.openxmlformats.org/spreadsheetml/2006/main" count="176" uniqueCount="154">
  <si>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</si>
  <si>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</si>
  <si>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</si>
  <si>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</si>
  <si>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</si>
  <si>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</si>
  <si>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</si>
  <si>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</si>
  <si>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</si>
  <si>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</si>
  <si>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</si>
  <si>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</si>
  <si>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</si>
  <si>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</si>
  <si>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</si>
  <si>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</si>
  <si>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</si>
  <si>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</si>
  <si>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</si>
  <si>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</si>
  <si>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</si>
  <si>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</si>
  <si>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</si>
  <si>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</si>
  <si>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</si>
  <si>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</si>
  <si>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</si>
  <si>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</si>
  <si>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</si>
  <si>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</si>
  <si>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</si>
  <si>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</si>
  <si>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</si>
  <si>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</si>
  <si>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</si>
  <si>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</si>
  <si>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</si>
  <si>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</si>
  <si>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</si>
  <si>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</si>
  <si>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</si>
  <si>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</si>
  <si>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</si>
  <si>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</si>
  <si>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</si>
  <si>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</si>
  <si>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</si>
  <si>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</si>
  <si>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</si>
  <si>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</si>
  <si>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</si>
  <si>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</si>
  <si>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</si>
  <si>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</si>
  <si>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</si>
  <si>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</si>
  <si>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</si>
  <si>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</si>
  <si>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</si>
  <si>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</si>
  <si>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</si>
  <si>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</si>
  <si>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</si>
  <si>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</si>
  <si>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</si>
  <si>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</si>
  <si>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</si>
  <si>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</si>
  <si>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</si>
  <si>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</si>
  <si>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</si>
  <si>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</si>
  <si>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</si>
  <si>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</si>
  <si>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</si>
  <si>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</si>
  <si>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</si>
  <si>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</si>
  <si>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</si>
  <si>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</si>
  <si>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</si>
  <si>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</si>
  <si>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</si>
  <si>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</si>
  <si>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</si>
  <si>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</si>
  <si>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</si>
  <si>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</si>
  <si>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</si>
  <si>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</si>
  <si>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</si>
  <si>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</si>
  <si>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</si>
  <si>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</si>
  <si>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</si>
  <si>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</si>
  <si>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</si>
  <si>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</si>
  <si>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</si>
  <si>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</si>
  <si>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</si>
  <si>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</si>
  <si>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</si>
  <si>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</si>
  <si>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</si>
  <si>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</si>
  <si>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</si>
  <si>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</si>
  <si>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</si>
  <si>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</si>
  <si>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</si>
  <si>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</si>
  <si>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</si>
  <si>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</si>
  <si>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</si>
  <si>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</si>
  <si>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</si>
  <si>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</si>
  <si>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</si>
  <si>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</si>
  <si>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</si>
  <si>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</si>
  <si>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</si>
  <si>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</si>
  <si>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</si>
  <si>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</si>
  <si>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</si>
  <si>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</si>
  <si>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</si>
  <si>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</si>
  <si>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</si>
  <si>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</si>
  <si>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</si>
  <si>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</si>
  <si>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</si>
  <si>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</si>
  <si>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</si>
  <si>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</si>
  <si>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марта</t>
  </si>
  <si>
    <t>за   март  2021 г.</t>
  </si>
  <si>
    <t>ост.на 01.04</t>
  </si>
  <si>
    <t>простои</t>
  </si>
  <si>
    <t>изготовление и установка короба</t>
  </si>
  <si>
    <t>гипсокартон</t>
  </si>
  <si>
    <t>2 листа</t>
  </si>
  <si>
    <t>саморезы</t>
  </si>
  <si>
    <t>100шт</t>
  </si>
  <si>
    <t xml:space="preserve">смена светильника (11шт) </t>
  </si>
  <si>
    <t>светильник</t>
  </si>
  <si>
    <t>11шт</t>
  </si>
  <si>
    <t>дюпель</t>
  </si>
  <si>
    <t>22шт</t>
  </si>
  <si>
    <t>провод</t>
  </si>
  <si>
    <t>8мп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</si>
</sst>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5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K49" sqref="K4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33.93</v>
      </c>
      <c r="M20" s="33">
        <f>SUM(M6:M19)</f>
        <v>7075.984373640001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142</v>
      </c>
      <c r="L24" s="25">
        <v>5.13</v>
      </c>
      <c r="M24" s="32">
        <f aca="true" t="shared" si="1" ref="M24:M38">L24*160.174*1.302*1.15</f>
        <v>1230.3203599259998</v>
      </c>
    </row>
    <row r="25" spans="1:13" ht="12.75">
      <c r="A25" t="s">
        <v>111</v>
      </c>
      <c r="J25" s="20">
        <v>2</v>
      </c>
      <c r="K25" s="20" t="s">
        <v>147</v>
      </c>
      <c r="L25" s="44">
        <f>0.11*89.1</f>
        <v>9.801</v>
      </c>
      <c r="M25" s="32">
        <f t="shared" si="1"/>
        <v>2350.5594244902004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137810.53</v>
      </c>
      <c r="J39" s="20"/>
      <c r="K39" s="29" t="s">
        <v>50</v>
      </c>
      <c r="L39" s="28">
        <f>SUM(L24:L38)</f>
        <v>14.931000000000001</v>
      </c>
      <c r="M39" s="33">
        <f>SUM(M24:M38)</f>
        <v>3580.8797844162</v>
      </c>
    </row>
    <row r="40" spans="1:11" ht="12.75">
      <c r="A40" t="s">
        <v>7</v>
      </c>
      <c r="F40" s="5">
        <v>109379.7</v>
      </c>
      <c r="K40" s="1" t="s">
        <v>54</v>
      </c>
    </row>
    <row r="41" spans="2:13" ht="12.75">
      <c r="B41" t="s">
        <v>8</v>
      </c>
      <c r="F41" s="9">
        <f>F40/F39</f>
        <v>0.7936962436760093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111084.7</v>
      </c>
      <c r="J43" s="23">
        <v>1</v>
      </c>
      <c r="K43" s="20" t="s">
        <v>143</v>
      </c>
      <c r="L43" s="25" t="s">
        <v>144</v>
      </c>
      <c r="M43" s="23">
        <f>2*310</f>
        <v>620</v>
      </c>
    </row>
    <row r="44" spans="10:13" ht="12.75">
      <c r="J44" s="23">
        <v>2</v>
      </c>
      <c r="K44" s="20" t="s">
        <v>145</v>
      </c>
      <c r="L44" s="23" t="s">
        <v>146</v>
      </c>
      <c r="M44" s="23">
        <f>100*0.8</f>
        <v>80</v>
      </c>
    </row>
    <row r="45" spans="2:13" ht="12.75">
      <c r="B45" s="1" t="s">
        <v>10</v>
      </c>
      <c r="C45" s="1"/>
      <c r="J45" s="23">
        <v>3</v>
      </c>
      <c r="K45" s="43" t="s">
        <v>148</v>
      </c>
      <c r="L45" s="23" t="s">
        <v>149</v>
      </c>
      <c r="M45" s="52">
        <f>11*282.4</f>
        <v>3106.3999999999996</v>
      </c>
    </row>
    <row r="46" spans="10:13" ht="12.75">
      <c r="J46" s="23">
        <v>4</v>
      </c>
      <c r="K46" s="43" t="s">
        <v>150</v>
      </c>
      <c r="L46" s="23" t="s">
        <v>151</v>
      </c>
      <c r="M46" s="52">
        <f>22*0.56</f>
        <v>12.32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145</v>
      </c>
      <c r="L47" s="23" t="s">
        <v>151</v>
      </c>
      <c r="M47" s="23">
        <f>22*1.05</f>
        <v>23.1</v>
      </c>
    </row>
    <row r="48" spans="1:13" ht="12.75">
      <c r="A48" t="s">
        <v>12</v>
      </c>
      <c r="F48" s="11">
        <f>4614*1.302</f>
        <v>6007.428</v>
      </c>
      <c r="J48" s="23">
        <v>6</v>
      </c>
      <c r="K48" s="43" t="s">
        <v>152</v>
      </c>
      <c r="L48" s="23" t="s">
        <v>153</v>
      </c>
      <c r="M48" s="52">
        <f>8*39.3</f>
        <v>314.4</v>
      </c>
    </row>
    <row r="49" spans="1:13" ht="12.75">
      <c r="A49" s="6" t="s">
        <v>15</v>
      </c>
      <c r="F49" s="11">
        <f>7500*1.302</f>
        <v>9765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15772.428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6" t="s">
        <v>60</v>
      </c>
      <c r="B57" s="66">
        <v>3</v>
      </c>
      <c r="C57" s="66"/>
      <c r="D57" s="67">
        <v>6305</v>
      </c>
      <c r="E57" s="68"/>
      <c r="F57" s="69">
        <f>B57*D57-10679.2-10679.2</f>
        <v>-2443.4000000000015</v>
      </c>
      <c r="G57" s="1" t="s">
        <v>141</v>
      </c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-2443.4000000000015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304687</v>
      </c>
      <c r="D61">
        <v>224780.6</v>
      </c>
      <c r="E61">
        <v>6455.5</v>
      </c>
      <c r="F61" s="34">
        <f>C61/D61*E61</f>
        <v>8750.341125969057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7075.984373640001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3580.8797844162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5*600*1.302</f>
        <v>3906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M69</f>
        <v>4156.219999999999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0.33</v>
      </c>
      <c r="E68" t="s">
        <v>14</v>
      </c>
      <c r="F68" s="11">
        <f>B68*D68</f>
        <v>2130.315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0"/>
      <c r="K69" s="20"/>
      <c r="L69" s="30" t="s">
        <v>57</v>
      </c>
      <c r="M69" s="33">
        <f>SUM(M43:M68)</f>
        <v>4156.219999999999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29599.740284025258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1.35</v>
      </c>
      <c r="F76" s="11">
        <f>B76*D76</f>
        <v>8714.925000000001</v>
      </c>
    </row>
    <row r="77" spans="1:6" ht="12.75">
      <c r="A77" s="4" t="s">
        <v>63</v>
      </c>
      <c r="B77" s="1"/>
      <c r="F77" s="31">
        <f>F73+F76</f>
        <v>10264.245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3.03</v>
      </c>
      <c r="F80" s="11">
        <f>B80*D80</f>
        <v>19560.164999999997</v>
      </c>
    </row>
    <row r="81" spans="1:9" ht="12.75">
      <c r="A81" s="4" t="s">
        <v>65</v>
      </c>
      <c r="B81" s="1"/>
      <c r="F81" s="31">
        <f>SUM(F80)</f>
        <v>19560.164999999997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73253.42828402526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4248.698840473465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684.73</v>
      </c>
    </row>
    <row r="87" spans="1:6" ht="12.75">
      <c r="A87" s="1"/>
      <c r="B87" s="39" t="s">
        <v>134</v>
      </c>
      <c r="C87" s="39"/>
      <c r="D87" s="1"/>
      <c r="E87" s="54"/>
      <c r="F87" s="55">
        <v>3610.22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94963.36732449871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44256</v>
      </c>
      <c r="C90" s="25">
        <v>-35434</v>
      </c>
      <c r="D90" s="40">
        <f>F43</f>
        <v>111084.7</v>
      </c>
      <c r="E90" s="40">
        <f>F88</f>
        <v>94963.36732449871</v>
      </c>
      <c r="F90" s="41">
        <f>C90+D90-E90</f>
        <v>-19312.667324498718</v>
      </c>
    </row>
    <row r="92" spans="1:6" ht="13.5" thickBot="1">
      <c r="A92" t="s">
        <v>116</v>
      </c>
      <c r="C92" s="50">
        <v>44228</v>
      </c>
      <c r="D92" s="8" t="s">
        <v>117</v>
      </c>
      <c r="E92" s="50">
        <v>44255</v>
      </c>
      <c r="F92" t="s">
        <v>118</v>
      </c>
    </row>
    <row r="93" spans="1:7" ht="13.5" thickBot="1">
      <c r="A93" t="s">
        <v>119</v>
      </c>
      <c r="F93" s="51">
        <f>E90</f>
        <v>94963.36732449871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2021-06-28T07:14:52Z</dcterms:modified>
  <cp:category/>
  <cp:version/>
  <cp:contentType/>
  <cp:contentStatus/>
</cp:coreProperties>
</file>