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<sst xmlns="http://schemas.openxmlformats.org/spreadsheetml/2006/main" count="183" uniqueCount="155">
  <si>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</si>
  <si>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</si>
  <si>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</si>
  <si>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</si>
  <si>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</si>
  <si>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</si>
  <si>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</si>
  <si>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</si>
  <si>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</si>
  <si>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</si>
  <si>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</si>
  <si>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</si>
  <si>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</si>
  <si>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</si>
  <si>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</si>
  <si>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</si>
  <si>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</si>
  <si>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</si>
  <si>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</si>
  <si>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</si>
  <si>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</si>
  <si>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</si>
  <si>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</si>
  <si>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</si>
  <si>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</si>
  <si>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</si>
  <si>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</si>
  <si>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</si>
  <si>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</si>
  <si>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</si>
  <si>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</si>
  <si>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</si>
  <si>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</si>
  <si>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</si>
  <si>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</si>
  <si>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</si>
  <si>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</si>
  <si>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</si>
  <si>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</si>
  <si>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</si>
  <si>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</si>
  <si>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</si>
  <si>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</si>
  <si>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</si>
  <si>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</si>
  <si>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</si>
  <si>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</si>
  <si>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</si>
  <si>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</si>
  <si>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</si>
  <si>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</si>
  <si>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</si>
  <si>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</si>
  <si>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</si>
  <si>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</si>
  <si>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</si>
  <si>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</si>
  <si>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</si>
  <si>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</si>
  <si>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</si>
  <si>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</si>
  <si>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</si>
  <si>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</si>
  <si>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</si>
  <si>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</si>
  <si>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</si>
  <si>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</si>
  <si>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</si>
  <si>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</si>
  <si>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</si>
  <si>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</si>
  <si>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</si>
  <si>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</si>
  <si>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</si>
  <si>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</si>
  <si>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</si>
  <si>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</si>
  <si>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</si>
  <si>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</si>
  <si>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</si>
  <si>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</si>
  <si>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</si>
  <si>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</si>
  <si>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</si>
  <si>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</si>
  <si>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</si>
  <si>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</si>
  <si>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</si>
  <si>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</si>
  <si>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</si>
  <si>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</si>
  <si>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</si>
  <si>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</si>
  <si>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</si>
  <si>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</si>
  <si>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</si>
  <si>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</si>
  <si>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</si>
  <si>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</si>
  <si>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</si>
  <si>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</si>
  <si>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</si>
  <si>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</si>
  <si>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</si>
  <si>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</si>
  <si>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</si>
  <si>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</si>
  <si>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</si>
  <si>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</si>
  <si>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</si>
  <si>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</si>
  <si>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</si>
  <si>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</si>
  <si>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</si>
  <si>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</si>
  <si>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</si>
  <si>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</si>
  <si>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</si>
  <si>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</si>
  <si>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</si>
  <si>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</si>
  <si>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</si>
  <si>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</si>
  <si>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</si>
  <si>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</si>
  <si>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</si>
  <si>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</si>
  <si>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</si>
  <si>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</si>
  <si>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</si>
  <si>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</si>
  <si>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января</t>
  </si>
  <si>
    <t>2021г.</t>
  </si>
  <si>
    <t>за   январь  2021 г.</t>
  </si>
  <si>
    <t>ост.на 01.02</t>
  </si>
  <si>
    <t>смена труб д 20 м/пл (3мп) п-д5</t>
  </si>
  <si>
    <t>труба д 20 м/пл</t>
  </si>
  <si>
    <t>3мп</t>
  </si>
  <si>
    <t>цанга</t>
  </si>
  <si>
    <t>2шт</t>
  </si>
  <si>
    <t>смена труб д 25 м/пл (2мп) подвал</t>
  </si>
  <si>
    <t>смена вентиля д 15 (1шт) подвал</t>
  </si>
  <si>
    <t>смена вентиля д 20 (1шт) подвал</t>
  </si>
  <si>
    <t>труба д 25 п.пр.</t>
  </si>
  <si>
    <t>2мп</t>
  </si>
  <si>
    <t>американка 25</t>
  </si>
  <si>
    <t>1шт</t>
  </si>
  <si>
    <t>вентиль д 15</t>
  </si>
  <si>
    <t>вентиль д 20</t>
  </si>
  <si>
    <t>тройник 25</t>
  </si>
  <si>
    <t>муфта нер.25</t>
  </si>
  <si>
    <t>муфта 20</t>
  </si>
  <si>
    <t>смена ламп (19шт) п-д12,3,5</t>
  </si>
  <si>
    <t>лампа</t>
  </si>
  <si>
    <t>19шт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</si>
</sst>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16">
      <selection activeCell="L28" sqref="L28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1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L6*160.174*1.302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725.74198704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12.5</v>
      </c>
      <c r="M17" s="44">
        <f t="shared" si="0"/>
        <v>2606.8318500000005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469.229733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18.73</v>
      </c>
      <c r="M20" s="33">
        <f>SUM(M6:M19)</f>
        <v>3906.0768440400007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55">
        <f>0.03*155</f>
        <v>4.6499999999999995</v>
      </c>
      <c r="M24" s="49">
        <f>L24*160.174*1.302*1.15</f>
        <v>1115.2026654299998</v>
      </c>
    </row>
    <row r="25" spans="1:13" ht="12.75">
      <c r="A25" t="s">
        <v>105</v>
      </c>
      <c r="J25" s="20">
        <v>2</v>
      </c>
      <c r="K25" s="52" t="s">
        <v>140</v>
      </c>
      <c r="L25" s="44">
        <f>0.02*184.3</f>
        <v>3.6860000000000004</v>
      </c>
      <c r="M25" s="49">
        <f aca="true" t="shared" si="1" ref="M25:M38">L25*160.174*1.302*1.15</f>
        <v>884.0079623172</v>
      </c>
    </row>
    <row r="26" spans="1:13" ht="12.75">
      <c r="A26" t="s">
        <v>106</v>
      </c>
      <c r="J26" s="20">
        <v>3</v>
      </c>
      <c r="K26" s="52" t="s">
        <v>141</v>
      </c>
      <c r="L26" s="44">
        <v>0.81</v>
      </c>
      <c r="M26" s="49">
        <f t="shared" si="1"/>
        <v>194.261109462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 t="s">
        <v>142</v>
      </c>
      <c r="L27" s="50">
        <v>0.81</v>
      </c>
      <c r="M27" s="49">
        <f t="shared" si="1"/>
        <v>194.261109462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152</v>
      </c>
      <c r="L28" s="25">
        <f>0.19*7.1</f>
        <v>1.349</v>
      </c>
      <c r="M28" s="49">
        <f t="shared" si="1"/>
        <v>323.5286872398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9">
        <f t="shared" si="1"/>
        <v>0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49">
        <f t="shared" si="1"/>
        <v>0</v>
      </c>
    </row>
    <row r="37" spans="10:13" ht="12.75">
      <c r="J37" s="20">
        <v>14</v>
      </c>
      <c r="K37" s="20"/>
      <c r="L37" s="25"/>
      <c r="M37" s="49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9">
        <f t="shared" si="1"/>
        <v>0</v>
      </c>
    </row>
    <row r="39" spans="10:13" ht="12.75">
      <c r="J39" s="20"/>
      <c r="K39" s="30" t="s">
        <v>58</v>
      </c>
      <c r="L39" s="28">
        <f>SUM(L24:L38)</f>
        <v>11.305000000000001</v>
      </c>
      <c r="M39" s="33">
        <f>SUM(M24:M38)</f>
        <v>2711.2615339110002</v>
      </c>
    </row>
    <row r="40" spans="1:11" ht="12.75">
      <c r="A40" s="2" t="s">
        <v>6</v>
      </c>
      <c r="F40" s="11">
        <v>48821.92</v>
      </c>
      <c r="K40" s="1" t="s">
        <v>62</v>
      </c>
    </row>
    <row r="41" spans="1:13" ht="12.75">
      <c r="A41" t="s">
        <v>7</v>
      </c>
      <c r="F41" s="5">
        <v>40530.86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0.8301775104297414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51">
        <f>3*114</f>
        <v>342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41430.86</v>
      </c>
      <c r="J44" s="20">
        <v>2</v>
      </c>
      <c r="K44" s="20" t="s">
        <v>138</v>
      </c>
      <c r="L44" s="25" t="s">
        <v>139</v>
      </c>
      <c r="M44" s="25">
        <f>2*194.27</f>
        <v>388.54</v>
      </c>
    </row>
    <row r="45" spans="10:13" ht="12.75">
      <c r="J45" s="20">
        <v>3</v>
      </c>
      <c r="K45" s="20" t="s">
        <v>143</v>
      </c>
      <c r="L45" s="25" t="s">
        <v>144</v>
      </c>
      <c r="M45" s="44">
        <f>2*90</f>
        <v>180</v>
      </c>
    </row>
    <row r="46" spans="2:13" ht="12.75">
      <c r="B46" s="1" t="s">
        <v>10</v>
      </c>
      <c r="C46" s="1"/>
      <c r="J46" s="20">
        <v>4</v>
      </c>
      <c r="K46" s="20" t="s">
        <v>145</v>
      </c>
      <c r="L46" s="25" t="s">
        <v>146</v>
      </c>
      <c r="M46" s="25">
        <v>136.42</v>
      </c>
    </row>
    <row r="47" spans="10:13" ht="12.75">
      <c r="J47" s="20">
        <v>5</v>
      </c>
      <c r="K47" s="20" t="s">
        <v>147</v>
      </c>
      <c r="L47" s="25" t="s">
        <v>146</v>
      </c>
      <c r="M47" s="44">
        <v>305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148</v>
      </c>
      <c r="L48" s="25" t="s">
        <v>146</v>
      </c>
      <c r="M48" s="25">
        <v>454.47</v>
      </c>
    </row>
    <row r="49" spans="1:13" ht="12.75">
      <c r="A49" t="s">
        <v>12</v>
      </c>
      <c r="F49" s="11">
        <f>6307.52*1.302</f>
        <v>8212.39104</v>
      </c>
      <c r="J49" s="20">
        <v>7</v>
      </c>
      <c r="K49" s="20" t="s">
        <v>149</v>
      </c>
      <c r="L49" s="25" t="s">
        <v>146</v>
      </c>
      <c r="M49" s="25">
        <v>8</v>
      </c>
    </row>
    <row r="50" spans="1:13" ht="12.75">
      <c r="A50" s="6" t="s">
        <v>15</v>
      </c>
      <c r="F50" s="11">
        <f>1664*1.302</f>
        <v>2166.5280000000002</v>
      </c>
      <c r="J50" s="20">
        <v>8</v>
      </c>
      <c r="K50" s="20" t="s">
        <v>150</v>
      </c>
      <c r="L50" s="25" t="s">
        <v>146</v>
      </c>
      <c r="M50" s="25">
        <v>72</v>
      </c>
    </row>
    <row r="51" spans="1:13" ht="12.75">
      <c r="A51" s="60" t="s">
        <v>82</v>
      </c>
      <c r="B51" s="56"/>
      <c r="C51" s="56"/>
      <c r="D51" s="56"/>
      <c r="E51" s="61">
        <v>0</v>
      </c>
      <c r="F51" s="57">
        <f>E51*E33</f>
        <v>0</v>
      </c>
      <c r="J51" s="20">
        <v>9</v>
      </c>
      <c r="K51" s="20" t="s">
        <v>151</v>
      </c>
      <c r="L51" s="25" t="s">
        <v>146</v>
      </c>
      <c r="M51" s="25">
        <v>51</v>
      </c>
    </row>
    <row r="52" spans="1:13" ht="12.75">
      <c r="A52" s="4" t="s">
        <v>34</v>
      </c>
      <c r="F52" s="32">
        <f>F49+F50+F51</f>
        <v>10378.91904</v>
      </c>
      <c r="J52" s="20">
        <v>10</v>
      </c>
      <c r="K52" s="20" t="s">
        <v>153</v>
      </c>
      <c r="L52" s="25" t="s">
        <v>154</v>
      </c>
      <c r="M52" s="25">
        <f>19*17.4</f>
        <v>330.59999999999997</v>
      </c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77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5">
        <v>300307</v>
      </c>
      <c r="D58">
        <v>224780.8</v>
      </c>
      <c r="E58">
        <v>3122.1</v>
      </c>
      <c r="F58" s="34">
        <f>C58/D58*E58</f>
        <v>4171.123533237715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3906.0768440400007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2711.2615339110002</v>
      </c>
      <c r="J60" s="20"/>
      <c r="K60" s="20"/>
      <c r="L60" s="31" t="s">
        <v>65</v>
      </c>
      <c r="M60" s="28">
        <f>SUM(M43:M59)</f>
        <v>2268.03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2268.03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6"/>
      <c r="B65" s="56">
        <v>3122.1</v>
      </c>
      <c r="C65" s="56" t="s">
        <v>13</v>
      </c>
      <c r="D65" s="57">
        <v>0.36</v>
      </c>
      <c r="E65" s="56" t="s">
        <v>14</v>
      </c>
      <c r="F65" s="57">
        <f>B65*D65</f>
        <v>1123.956</v>
      </c>
    </row>
    <row r="66" spans="1:14" s="45" customFormat="1" ht="12.75">
      <c r="A66" s="56" t="s">
        <v>130</v>
      </c>
      <c r="B66" s="58"/>
      <c r="C66" s="58"/>
      <c r="D66" s="59"/>
      <c r="E66" s="58"/>
      <c r="F66" s="59">
        <v>0</v>
      </c>
      <c r="J66"/>
      <c r="K66"/>
      <c r="L66"/>
      <c r="M66"/>
      <c r="N66"/>
    </row>
    <row r="67" spans="1:6" ht="12.75">
      <c r="A67" s="58" t="s">
        <v>83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14180.447911188716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0.24</v>
      </c>
      <c r="E70" t="s">
        <v>14</v>
      </c>
      <c r="F70" s="11">
        <f>B70*D70</f>
        <v>749.304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1.09</v>
      </c>
      <c r="E73" t="s">
        <v>14</v>
      </c>
      <c r="F73" s="11">
        <f>B73*D73</f>
        <v>3403.089</v>
      </c>
    </row>
    <row r="74" spans="1:6" ht="12.75">
      <c r="A74" s="4" t="s">
        <v>29</v>
      </c>
      <c r="F74" s="32">
        <f>F70+F73</f>
        <v>4152.393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1.89</v>
      </c>
      <c r="E77" t="s">
        <v>14</v>
      </c>
      <c r="F77" s="11">
        <f>B77*D77</f>
        <v>5900.768999999999</v>
      </c>
    </row>
    <row r="78" spans="1:6" ht="12.75">
      <c r="A78" s="4" t="s">
        <v>32</v>
      </c>
      <c r="F78" s="32">
        <f>SUM(F77)</f>
        <v>5900.768999999999</v>
      </c>
    </row>
    <row r="79" spans="1:6" ht="12.75">
      <c r="A79" s="62" t="s">
        <v>76</v>
      </c>
      <c r="B79" s="56"/>
      <c r="C79" s="56"/>
      <c r="D79" s="61">
        <v>0</v>
      </c>
      <c r="E79" s="56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34612.52895118872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2007.5266791689455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v>1821.6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v>357.67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f>1657.52+350.44</f>
        <v>2007.96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40807.285630357655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44197</v>
      </c>
      <c r="C87" s="39">
        <v>-20913</v>
      </c>
      <c r="D87" s="42">
        <f>F44</f>
        <v>41430.86</v>
      </c>
      <c r="E87" s="42">
        <f>F85</f>
        <v>40807.285630357655</v>
      </c>
      <c r="F87" s="43">
        <f>C87+D87-E87</f>
        <v>-20289.425630357655</v>
      </c>
    </row>
    <row r="89" spans="1:6" ht="12.75">
      <c r="A89" t="s">
        <v>110</v>
      </c>
      <c r="C89" s="47">
        <v>44197</v>
      </c>
      <c r="D89" s="8" t="s">
        <v>111</v>
      </c>
      <c r="E89" s="47">
        <v>44227</v>
      </c>
      <c r="F89" t="s">
        <v>112</v>
      </c>
    </row>
    <row r="90" spans="1:7" ht="12.75">
      <c r="A90" t="s">
        <v>113</v>
      </c>
      <c r="F90" s="48">
        <f>E87</f>
        <v>40807.285630357655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2019-11-28T07:58:08Z</cp:lastPrinted>
  <dcterms:created xsi:type="dcterms:W3CDTF">2008-08-18T07:30:19Z</dcterms:created>
  <dcterms:modified xsi:type="dcterms:W3CDTF">2021-04-20T12:55:49Z</dcterms:modified>
  <cp:category/>
  <cp:version/>
  <cp:contentType/>
  <cp:contentStatus/>
</cp:coreProperties>
</file>