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<sst xmlns="http://schemas.openxmlformats.org/spreadsheetml/2006/main" count="194" uniqueCount="162">
  <si>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</si>
  <si>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</si>
  <si>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</si>
  <si>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</si>
  <si>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</si>
  <si>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</si>
  <si>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</si>
  <si>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</si>
  <si>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</si>
  <si>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</si>
  <si>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</si>
  <si>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</si>
  <si>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</si>
  <si>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</si>
  <si>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</si>
  <si>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</si>
  <si>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</si>
  <si>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</si>
  <si>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</si>
  <si>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</si>
  <si>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</si>
  <si>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</si>
  <si>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</si>
  <si>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</si>
  <si>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</si>
  <si>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</si>
  <si>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</si>
  <si>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</si>
  <si>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</si>
  <si>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</si>
  <si>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</si>
  <si>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</si>
  <si>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</si>
  <si>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</si>
  <si>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</si>
  <si>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</si>
  <si>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</si>
  <si>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</si>
  <si>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</si>
  <si>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</si>
  <si>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</si>
  <si>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</si>
  <si>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</si>
  <si>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</si>
  <si>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</si>
  <si>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</si>
  <si>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</si>
  <si>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</si>
  <si>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</si>
  <si>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</si>
  <si>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</si>
  <si>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</si>
  <si>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</si>
  <si>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</si>
  <si>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</si>
  <si>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</si>
  <si>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</si>
  <si>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</si>
  <si>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</si>
  <si>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</si>
  <si>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</si>
  <si>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</si>
  <si>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</si>
  <si>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</si>
  <si>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</si>
  <si>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</si>
  <si>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</si>
  <si>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</si>
  <si>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</si>
  <si>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</si>
  <si>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</si>
  <si>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</si>
  <si>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</si>
  <si>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</si>
  <si>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</si>
  <si>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</si>
  <si>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</si>
  <si>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</si>
  <si>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</si>
  <si>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</si>
  <si>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</si>
  <si>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</si>
  <si>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</si>
  <si>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</si>
  <si>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</si>
  <si>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</si>
  <si>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</si>
  <si>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</si>
  <si>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</si>
  <si>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</si>
  <si>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</si>
  <si>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</si>
  <si>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</si>
  <si>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</si>
  <si>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</si>
  <si>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</si>
  <si>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</si>
  <si>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</si>
  <si>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</si>
  <si>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</si>
  <si>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</si>
  <si>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</si>
  <si>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</si>
  <si>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</si>
  <si>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</si>
  <si>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</si>
  <si>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</si>
  <si>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</si>
  <si>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</si>
  <si>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</si>
  <si>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</si>
  <si>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</si>
  <si>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</si>
  <si>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</si>
  <si>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</si>
  <si>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</si>
  <si>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</si>
  <si>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</si>
  <si>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</si>
  <si>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</si>
  <si>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</si>
  <si>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</si>
  <si>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</si>
  <si>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</si>
  <si>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</si>
  <si>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</si>
  <si>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</si>
  <si>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</si>
  <si>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</si>
  <si>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</si>
  <si>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</si>
  <si>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</si>
  <si>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</si>
  <si>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июля</t>
  </si>
  <si>
    <t>за   июль  2021 г.</t>
  </si>
  <si>
    <t>ост.на 01.08</t>
  </si>
  <si>
    <t>прочистка канализации</t>
  </si>
  <si>
    <t>откачка воды из техподполий</t>
  </si>
  <si>
    <t>смена вентиля д 15 (2шт)</t>
  </si>
  <si>
    <t>вентиль д 15</t>
  </si>
  <si>
    <t>2шт</t>
  </si>
  <si>
    <t>переход 25/20</t>
  </si>
  <si>
    <t>1шт</t>
  </si>
  <si>
    <t>бочонок 15</t>
  </si>
  <si>
    <t>устройство лангетки</t>
  </si>
  <si>
    <t>бинт</t>
  </si>
  <si>
    <t>смена замка</t>
  </si>
  <si>
    <t>замок</t>
  </si>
  <si>
    <t>смена розетки (1шт) подвал</t>
  </si>
  <si>
    <t>розетка</t>
  </si>
  <si>
    <t>смена светильника (7шт) п-д3</t>
  </si>
  <si>
    <t>светильник</t>
  </si>
  <si>
    <t>7шт</t>
  </si>
  <si>
    <t>дюбель</t>
  </si>
  <si>
    <t>16шт</t>
  </si>
  <si>
    <t>саморез</t>
  </si>
  <si>
    <t>провод</t>
  </si>
  <si>
    <t>7мп</t>
  </si>
  <si>
    <t>ответвитель</t>
  </si>
  <si>
    <t>14шт</t>
  </si>
  <si>
    <t>стяжка провода</t>
  </si>
  <si>
    <t>1 пачка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</si>
</sst>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2" sqref="M52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7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48">
        <f t="shared" si="0"/>
        <v>1069.84379124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11.94</v>
      </c>
      <c r="M20" s="34">
        <f>SUM(M6:M19)</f>
        <v>2490.04578312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4.83</v>
      </c>
      <c r="M24" s="33">
        <f>L24*160.174*1.302*1.15</f>
        <v>1158.371800866</v>
      </c>
    </row>
    <row r="25" spans="1:13" ht="12.75">
      <c r="A25" t="s">
        <v>113</v>
      </c>
      <c r="J25" s="35">
        <v>2</v>
      </c>
      <c r="K25" s="36" t="s">
        <v>137</v>
      </c>
      <c r="L25" s="53">
        <v>1.75</v>
      </c>
      <c r="M25" s="33">
        <f aca="true" t="shared" si="1" ref="M25:M34">L25*160.174*1.302*1.15</f>
        <v>419.69992785000005</v>
      </c>
    </row>
    <row r="26" spans="1:13" ht="12.75">
      <c r="A26" t="s">
        <v>114</v>
      </c>
      <c r="J26" s="35">
        <v>3</v>
      </c>
      <c r="K26" s="36" t="s">
        <v>138</v>
      </c>
      <c r="L26" s="53">
        <v>1.62</v>
      </c>
      <c r="M26" s="33">
        <f t="shared" si="1"/>
        <v>388.522218924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144</v>
      </c>
      <c r="L27" s="53">
        <v>1.5</v>
      </c>
      <c r="M27" s="33">
        <f t="shared" si="1"/>
        <v>359.7427953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138</v>
      </c>
      <c r="L28" s="23">
        <v>1.62</v>
      </c>
      <c r="M28" s="33">
        <f t="shared" si="1"/>
        <v>388.522218924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146</v>
      </c>
      <c r="L29" s="23">
        <v>1.07</v>
      </c>
      <c r="M29" s="33">
        <f t="shared" si="1"/>
        <v>256.61652731400005</v>
      </c>
    </row>
    <row r="30" spans="10:13" ht="12.75">
      <c r="J30" s="35">
        <v>7</v>
      </c>
      <c r="K30" s="36" t="s">
        <v>148</v>
      </c>
      <c r="L30" s="23">
        <v>0.24</v>
      </c>
      <c r="M30" s="33">
        <f t="shared" si="1"/>
        <v>57.558847248</v>
      </c>
    </row>
    <row r="31" spans="2:13" ht="12.75">
      <c r="B31" t="s">
        <v>0</v>
      </c>
      <c r="J31" s="35">
        <v>8</v>
      </c>
      <c r="K31" s="36" t="s">
        <v>150</v>
      </c>
      <c r="L31" s="23">
        <f>0.07*89.1</f>
        <v>6.237</v>
      </c>
      <c r="M31" s="33">
        <f t="shared" si="1"/>
        <v>1495.8105428574</v>
      </c>
    </row>
    <row r="32" spans="10:13" ht="12.75">
      <c r="J32" s="35">
        <v>9</v>
      </c>
      <c r="K32" s="36" t="s">
        <v>160</v>
      </c>
      <c r="L32" s="23">
        <v>1.8</v>
      </c>
      <c r="M32" s="33">
        <f t="shared" si="1"/>
        <v>431.69135436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20.667</v>
      </c>
      <c r="M35" s="34">
        <f>SUM(M24:M34)</f>
        <v>4956.5362336434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2*291.7</f>
        <v>583.4</v>
      </c>
    </row>
    <row r="40" spans="1:13" ht="12.75">
      <c r="A40" s="2" t="s">
        <v>6</v>
      </c>
      <c r="F40" s="11">
        <v>58826.41</v>
      </c>
      <c r="J40" s="20">
        <v>2</v>
      </c>
      <c r="K40" s="20" t="s">
        <v>141</v>
      </c>
      <c r="L40" s="25" t="s">
        <v>142</v>
      </c>
      <c r="M40" s="25">
        <v>43</v>
      </c>
    </row>
    <row r="41" spans="1:13" ht="12.75">
      <c r="A41" t="s">
        <v>7</v>
      </c>
      <c r="F41" s="5">
        <v>45129.68</v>
      </c>
      <c r="J41" s="20">
        <v>3</v>
      </c>
      <c r="K41" s="20" t="s">
        <v>143</v>
      </c>
      <c r="L41" s="25" t="s">
        <v>142</v>
      </c>
      <c r="M41" s="25">
        <v>21.11</v>
      </c>
    </row>
    <row r="42" spans="2:13" ht="12.75">
      <c r="B42" t="s">
        <v>8</v>
      </c>
      <c r="F42" s="9">
        <f>F41/F40</f>
        <v>0.7671669918324099</v>
      </c>
      <c r="J42" s="20">
        <v>4</v>
      </c>
      <c r="K42" s="20" t="s">
        <v>145</v>
      </c>
      <c r="L42" s="25" t="s">
        <v>142</v>
      </c>
      <c r="M42" s="25">
        <v>162.6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 t="s">
        <v>139</v>
      </c>
      <c r="L43" s="25" t="s">
        <v>140</v>
      </c>
      <c r="M43" s="25">
        <f>2*292.45</f>
        <v>584.9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58852.210999999996</v>
      </c>
      <c r="J44" s="20">
        <v>6</v>
      </c>
      <c r="K44" s="20" t="s">
        <v>147</v>
      </c>
      <c r="L44" s="25" t="s">
        <v>142</v>
      </c>
      <c r="M44" s="25">
        <v>466.25</v>
      </c>
    </row>
    <row r="45" spans="10:13" ht="12.75">
      <c r="J45" s="20">
        <v>7</v>
      </c>
      <c r="K45" s="20" t="s">
        <v>149</v>
      </c>
      <c r="L45" s="25" t="s">
        <v>142</v>
      </c>
      <c r="M45" s="25">
        <v>165.95</v>
      </c>
    </row>
    <row r="46" spans="2:13" ht="12.75">
      <c r="B46" s="1" t="s">
        <v>10</v>
      </c>
      <c r="C46" s="1"/>
      <c r="J46" s="20">
        <v>8</v>
      </c>
      <c r="K46" s="20" t="s">
        <v>151</v>
      </c>
      <c r="L46" s="25" t="s">
        <v>152</v>
      </c>
      <c r="M46" s="25">
        <f>7*176.3</f>
        <v>1234.1000000000001</v>
      </c>
    </row>
    <row r="47" spans="10:13" ht="12.75">
      <c r="J47" s="20">
        <v>9</v>
      </c>
      <c r="K47" s="57" t="s">
        <v>153</v>
      </c>
      <c r="L47" s="25" t="s">
        <v>154</v>
      </c>
      <c r="M47" s="25">
        <f>16*0.79</f>
        <v>12.64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155</v>
      </c>
      <c r="L48" s="25" t="s">
        <v>154</v>
      </c>
      <c r="M48" s="25">
        <f>16*1.05</f>
        <v>16.8</v>
      </c>
    </row>
    <row r="49" spans="1:13" ht="12.75">
      <c r="A49" t="s">
        <v>12</v>
      </c>
      <c r="F49" s="11">
        <f>8685*1.302</f>
        <v>11307.87</v>
      </c>
      <c r="J49" s="20">
        <v>11</v>
      </c>
      <c r="K49" s="20" t="s">
        <v>156</v>
      </c>
      <c r="L49" s="25" t="s">
        <v>157</v>
      </c>
      <c r="M49" s="25">
        <f>7*39.3</f>
        <v>275.09999999999997</v>
      </c>
    </row>
    <row r="50" spans="1:13" ht="12.75">
      <c r="A50" s="6" t="s">
        <v>15</v>
      </c>
      <c r="F50" s="11">
        <f>2182*1.302</f>
        <v>2840.964</v>
      </c>
      <c r="J50" s="20">
        <v>12</v>
      </c>
      <c r="K50" s="20" t="s">
        <v>158</v>
      </c>
      <c r="L50" s="25" t="s">
        <v>159</v>
      </c>
      <c r="M50" s="25">
        <f>14*53.1</f>
        <v>743.4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 t="s">
        <v>160</v>
      </c>
      <c r="L51" s="25" t="s">
        <v>161</v>
      </c>
      <c r="M51" s="25">
        <v>366.67</v>
      </c>
    </row>
    <row r="52" spans="1:13" ht="12.75">
      <c r="A52" s="4" t="s">
        <v>74</v>
      </c>
      <c r="F52" s="32">
        <f>F49+F50+F51</f>
        <v>14148.834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0.4</v>
      </c>
      <c r="E55" t="s">
        <v>14</v>
      </c>
      <c r="F55" s="11">
        <f>B55*D55</f>
        <v>495.76000000000005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495.76000000000005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3654.2</v>
      </c>
      <c r="F58" s="37">
        <f>C58/D58*E58</f>
        <v>4953.213243301919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2490.04578312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4956.5362336434</v>
      </c>
      <c r="J60" s="20"/>
      <c r="K60" s="20"/>
      <c r="L60" s="31" t="s">
        <v>63</v>
      </c>
      <c r="M60" s="28">
        <f>SUM(M39:M59)</f>
        <v>4675.92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4675.92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0.34</v>
      </c>
      <c r="E65" t="s">
        <v>14</v>
      </c>
      <c r="F65" s="11">
        <f>B65*D65</f>
        <v>1243.0400000000002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18318.75526006532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0.81</v>
      </c>
      <c r="E73" t="s">
        <v>14</v>
      </c>
      <c r="F73" s="11">
        <f>B73*D73</f>
        <v>2961.36</v>
      </c>
    </row>
    <row r="74" spans="1:6" ht="12.75">
      <c r="A74" s="4" t="s">
        <v>29</v>
      </c>
      <c r="F74" s="32">
        <f>F70+F73</f>
        <v>3838.8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2.35</v>
      </c>
      <c r="E77" t="s">
        <v>14</v>
      </c>
      <c r="F77" s="11">
        <f>B77*D77</f>
        <v>8591.6</v>
      </c>
    </row>
    <row r="78" spans="1:6" ht="12.75">
      <c r="A78" s="4" t="s">
        <v>31</v>
      </c>
      <c r="F78" s="32">
        <f>SUM(F77)</f>
        <v>8591.6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45393.74926006533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2632.8374570837886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2809.24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51128.01671714912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44378</v>
      </c>
      <c r="C87" s="42">
        <v>202648</v>
      </c>
      <c r="D87" s="45">
        <f>F44</f>
        <v>58852.210999999996</v>
      </c>
      <c r="E87" s="45">
        <f>F85</f>
        <v>51128.01671714912</v>
      </c>
      <c r="F87" s="46">
        <f>C87+D87-E87</f>
        <v>210372.1942828509</v>
      </c>
    </row>
    <row r="89" spans="1:6" ht="13.5" thickBot="1">
      <c r="A89" t="s">
        <v>86</v>
      </c>
      <c r="C89" s="51">
        <v>44378</v>
      </c>
      <c r="D89" s="8" t="s">
        <v>87</v>
      </c>
      <c r="E89" s="51">
        <v>44408</v>
      </c>
      <c r="F89" t="s">
        <v>88</v>
      </c>
    </row>
    <row r="90" spans="1:7" ht="13.5" thickBot="1">
      <c r="A90" t="s">
        <v>89</v>
      </c>
      <c r="F90" s="52">
        <f>E87</f>
        <v>51128.01671714912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2021-12-01T10:48:28Z</dcterms:modified>
  <cp:category/>
  <cp:version/>
  <cp:contentType/>
  <cp:contentStatus/>
</cp:coreProperties>
</file>