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<sst xmlns="http://schemas.openxmlformats.org/spreadsheetml/2006/main" count="187" uniqueCount="156">
  <si>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</si>
  <si>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</si>
  <si>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</si>
  <si>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</si>
  <si>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</si>
  <si>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</si>
  <si>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</si>
  <si>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</si>
  <si>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</si>
  <si>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</si>
  <si>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</si>
  <si>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</si>
  <si>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</si>
  <si>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</si>
  <si>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</si>
  <si>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</si>
  <si>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</si>
  <si>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</si>
  <si>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</si>
  <si>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</si>
  <si>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</si>
  <si>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</si>
  <si>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</si>
  <si>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</si>
  <si>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</si>
  <si>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</si>
  <si>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</si>
  <si>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</si>
  <si>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</si>
  <si>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</si>
  <si>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</si>
  <si>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</si>
  <si>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</si>
  <si>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</si>
  <si>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</si>
  <si>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</si>
  <si>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</si>
  <si>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</si>
  <si>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</si>
  <si>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</si>
  <si>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</si>
  <si>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</si>
  <si>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</si>
  <si>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</si>
  <si>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</si>
  <si>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</si>
  <si>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</si>
  <si>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</si>
  <si>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</si>
  <si>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</si>
  <si>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</si>
  <si>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</si>
  <si>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</si>
  <si>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</si>
  <si>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</si>
  <si>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</si>
  <si>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</si>
  <si>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</si>
  <si>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</si>
  <si>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</si>
  <si>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</si>
  <si>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</si>
  <si>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</si>
  <si>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</si>
  <si>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</si>
  <si>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</si>
  <si>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</si>
  <si>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</si>
  <si>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</si>
  <si>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</si>
  <si>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</si>
  <si>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</si>
  <si>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</si>
  <si>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</si>
  <si>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</si>
  <si>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</si>
  <si>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</si>
  <si>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</si>
  <si>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</si>
  <si>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</si>
  <si>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</si>
  <si>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</si>
  <si>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</si>
  <si>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</si>
  <si>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</si>
  <si>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</si>
  <si>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</si>
  <si>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</si>
  <si>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</si>
  <si>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</si>
  <si>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</si>
  <si>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</si>
  <si>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</si>
  <si>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</si>
  <si>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</si>
  <si>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</si>
  <si>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</si>
  <si>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</si>
  <si>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</si>
  <si>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</si>
  <si>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</si>
  <si>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</si>
  <si>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</si>
  <si>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</si>
  <si>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</si>
  <si>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</si>
  <si>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</si>
  <si>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</si>
  <si>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</si>
  <si>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</si>
  <si>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</si>
  <si>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</si>
  <si>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</si>
  <si>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</si>
  <si>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</si>
  <si>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</si>
  <si>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</si>
  <si>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</si>
  <si>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</si>
  <si>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</si>
  <si>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</si>
  <si>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</si>
  <si>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</si>
  <si>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</si>
  <si>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</si>
  <si>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</si>
  <si>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</si>
  <si>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</si>
  <si>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</si>
  <si>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</si>
  <si>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</si>
  <si>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</si>
  <si>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</si>
  <si>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января</t>
  </si>
  <si>
    <t>2021г.</t>
  </si>
  <si>
    <t>за   январь  2021 г.</t>
  </si>
  <si>
    <t>ост.на 01.02</t>
  </si>
  <si>
    <t>вентиль д 15</t>
  </si>
  <si>
    <t>1шт</t>
  </si>
  <si>
    <t>2шт</t>
  </si>
  <si>
    <t>манжета 50</t>
  </si>
  <si>
    <t>тройник 50</t>
  </si>
  <si>
    <t>отвод 50</t>
  </si>
  <si>
    <t>американка 20</t>
  </si>
  <si>
    <t>смена вентиля д.15 (1шт) кв.51</t>
  </si>
  <si>
    <t>смена вентиля д.15 (1шт) кв.64</t>
  </si>
  <si>
    <t>смена гебо (1шт)</t>
  </si>
  <si>
    <t>гебо 15</t>
  </si>
  <si>
    <t>смена труб д 20 м/пл (2мп) т.п.</t>
  </si>
  <si>
    <t>смена вентиля д 15 (1шт) т.п.</t>
  </si>
  <si>
    <t>труба д 20 м/пл</t>
  </si>
  <si>
    <t>2мп</t>
  </si>
  <si>
    <t>цанга</t>
  </si>
  <si>
    <t>4шт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</si>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</sst>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M52" sqref="M52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1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9</v>
      </c>
      <c r="M14" s="44">
        <f t="shared" si="0"/>
        <v>1876.918932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15</v>
      </c>
      <c r="M20" s="33">
        <f>SUM(M6:M19)</f>
        <v>3128.1982200000007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144</v>
      </c>
      <c r="L24" s="44">
        <v>0.81</v>
      </c>
      <c r="M24" s="32">
        <f>L24*160.174*1.302*1.15</f>
        <v>194.261109462</v>
      </c>
    </row>
    <row r="25" spans="1:13" ht="12.75">
      <c r="A25" t="s">
        <v>108</v>
      </c>
      <c r="J25" s="20">
        <v>2</v>
      </c>
      <c r="K25" s="20" t="s">
        <v>145</v>
      </c>
      <c r="L25" s="44">
        <v>0.81</v>
      </c>
      <c r="M25" s="32">
        <f>L25*160.174*1.302*1.15</f>
        <v>194.261109462</v>
      </c>
    </row>
    <row r="26" spans="1:13" ht="12.75">
      <c r="A26" t="s">
        <v>109</v>
      </c>
      <c r="J26" s="20">
        <v>3</v>
      </c>
      <c r="K26" s="20" t="s">
        <v>146</v>
      </c>
      <c r="L26" s="44">
        <v>1.03</v>
      </c>
      <c r="M26" s="32">
        <f aca="true" t="shared" si="1" ref="M26:M36">L26*160.174*1.302*1.15</f>
        <v>247.02338610599998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 t="s">
        <v>148</v>
      </c>
      <c r="L27" s="52">
        <f>0.02*155</f>
        <v>3.1</v>
      </c>
      <c r="M27" s="32">
        <f t="shared" si="1"/>
        <v>743.4684436200001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149</v>
      </c>
      <c r="L28" s="44">
        <v>0.81</v>
      </c>
      <c r="M28" s="32">
        <f t="shared" si="1"/>
        <v>194.261109462</v>
      </c>
    </row>
    <row r="29" spans="10:13" ht="12.75">
      <c r="J29" s="20">
        <v>6</v>
      </c>
      <c r="K29" s="20" t="s">
        <v>154</v>
      </c>
      <c r="L29" s="25">
        <v>0.14</v>
      </c>
      <c r="M29" s="32">
        <f t="shared" si="1"/>
        <v>33.575994228000006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6.7</v>
      </c>
      <c r="M37" s="33">
        <f>SUM(M24:M36)</f>
        <v>1606.8511523399998</v>
      </c>
    </row>
    <row r="38" ht="12.75">
      <c r="K38" s="1" t="s">
        <v>62</v>
      </c>
    </row>
    <row r="39" spans="1:13" ht="12.75">
      <c r="A39" s="2" t="s">
        <v>6</v>
      </c>
      <c r="F39" s="11">
        <v>49659.43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42012.2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0.8460064885964256</v>
      </c>
      <c r="J41" s="20">
        <v>1</v>
      </c>
      <c r="K41" s="20" t="s">
        <v>137</v>
      </c>
      <c r="L41" s="25" t="s">
        <v>138</v>
      </c>
      <c r="M41" s="25">
        <v>305</v>
      </c>
    </row>
    <row r="42" spans="1:13" ht="12.75">
      <c r="A42" s="7" t="s">
        <v>132</v>
      </c>
      <c r="B42" s="7"/>
      <c r="C42" s="7"/>
      <c r="D42" s="7"/>
      <c r="E42" s="7"/>
      <c r="F42" s="5">
        <f>250+250+105+(31.4*13.83)</f>
        <v>1039.262</v>
      </c>
      <c r="J42" s="20">
        <v>2</v>
      </c>
      <c r="K42" s="20" t="s">
        <v>140</v>
      </c>
      <c r="L42" s="25" t="s">
        <v>139</v>
      </c>
      <c r="M42" s="25">
        <v>60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43051.462</v>
      </c>
      <c r="J43" s="20">
        <v>3</v>
      </c>
      <c r="K43" s="20" t="s">
        <v>141</v>
      </c>
      <c r="L43" s="25" t="s">
        <v>139</v>
      </c>
      <c r="M43" s="25">
        <v>80</v>
      </c>
    </row>
    <row r="44" spans="10:13" ht="12.75">
      <c r="J44" s="20">
        <v>4</v>
      </c>
      <c r="K44" s="20" t="s">
        <v>142</v>
      </c>
      <c r="L44" s="25" t="s">
        <v>138</v>
      </c>
      <c r="M44" s="25">
        <v>16</v>
      </c>
    </row>
    <row r="45" spans="2:13" ht="12.75">
      <c r="B45" s="1" t="s">
        <v>10</v>
      </c>
      <c r="C45" s="1"/>
      <c r="J45" s="20">
        <v>6</v>
      </c>
      <c r="K45" s="20" t="s">
        <v>143</v>
      </c>
      <c r="L45" s="25" t="s">
        <v>138</v>
      </c>
      <c r="M45" s="25">
        <v>91</v>
      </c>
    </row>
    <row r="46" spans="10:13" ht="12.75">
      <c r="J46" s="20">
        <v>7</v>
      </c>
      <c r="K46" s="53" t="s">
        <v>137</v>
      </c>
      <c r="L46" s="25" t="s">
        <v>138</v>
      </c>
      <c r="M46" s="25">
        <v>305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147</v>
      </c>
      <c r="L47" s="25" t="s">
        <v>138</v>
      </c>
      <c r="M47" s="25">
        <v>447</v>
      </c>
    </row>
    <row r="48" spans="1:13" ht="12.75">
      <c r="A48" t="s">
        <v>12</v>
      </c>
      <c r="F48" s="11">
        <f>6097.52*1.302</f>
        <v>7938.971040000001</v>
      </c>
      <c r="J48" s="20">
        <v>9</v>
      </c>
      <c r="K48" s="20" t="s">
        <v>150</v>
      </c>
      <c r="L48" s="25" t="s">
        <v>151</v>
      </c>
      <c r="M48" s="25">
        <f>2*114</f>
        <v>228</v>
      </c>
    </row>
    <row r="49" spans="1:13" ht="12.75">
      <c r="A49" s="6" t="s">
        <v>15</v>
      </c>
      <c r="F49" s="5">
        <f>1664*1.302</f>
        <v>2166.5280000000002</v>
      </c>
      <c r="J49" s="20">
        <v>10</v>
      </c>
      <c r="K49" s="20" t="s">
        <v>137</v>
      </c>
      <c r="L49" s="25" t="s">
        <v>138</v>
      </c>
      <c r="M49" s="25">
        <v>305</v>
      </c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11</v>
      </c>
      <c r="K50" s="20" t="s">
        <v>152</v>
      </c>
      <c r="L50" s="25" t="s">
        <v>153</v>
      </c>
      <c r="M50" s="25">
        <f>4*194.27</f>
        <v>777.08</v>
      </c>
    </row>
    <row r="51" spans="1:13" ht="12.75">
      <c r="A51" s="4" t="s">
        <v>34</v>
      </c>
      <c r="F51" s="31">
        <f>F48+F49+F50</f>
        <v>10105.499040000002</v>
      </c>
      <c r="J51" s="20">
        <v>12</v>
      </c>
      <c r="K51" s="20" t="s">
        <v>155</v>
      </c>
      <c r="L51" s="25" t="s">
        <v>139</v>
      </c>
      <c r="M51" s="25">
        <f>2*17.4</f>
        <v>34.8</v>
      </c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300307</v>
      </c>
      <c r="D57">
        <v>224780.8</v>
      </c>
      <c r="E57">
        <v>3380.9</v>
      </c>
      <c r="F57" s="34">
        <f>C57/D57*E57</f>
        <v>4516.880161917744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3128.1982200000007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1606.8511523399998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/>
      <c r="K60" s="20"/>
      <c r="L60" s="30" t="s">
        <v>65</v>
      </c>
      <c r="M60" s="33">
        <f>SUM(M41:M59)</f>
        <v>2648.88</v>
      </c>
    </row>
    <row r="61" spans="1:6" ht="12.75">
      <c r="A61" t="s">
        <v>22</v>
      </c>
      <c r="F61" s="11">
        <f>M60</f>
        <v>2648.88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0.36</v>
      </c>
      <c r="E64" t="s">
        <v>14</v>
      </c>
      <c r="F64" s="11">
        <f>B64*D64</f>
        <v>1217.124</v>
      </c>
    </row>
    <row r="65" spans="1:6" ht="12.75">
      <c r="A65" s="45" t="s">
        <v>75</v>
      </c>
      <c r="B65" s="45"/>
      <c r="C65" s="45"/>
      <c r="D65" s="54"/>
      <c r="E65" s="45"/>
      <c r="F65" s="54">
        <v>0</v>
      </c>
    </row>
    <row r="66" spans="1:6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13117.933534257743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0.24</v>
      </c>
      <c r="E69" t="s">
        <v>14</v>
      </c>
      <c r="F69" s="11">
        <f>B69*D69</f>
        <v>811.4159999999999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1.09</v>
      </c>
      <c r="E72" t="s">
        <v>14</v>
      </c>
      <c r="F72" s="11">
        <f>B72*D72</f>
        <v>3685.1810000000005</v>
      </c>
    </row>
    <row r="73" spans="1:6" ht="12.75">
      <c r="A73" s="4" t="s">
        <v>29</v>
      </c>
      <c r="F73" s="31">
        <f>F69+F72</f>
        <v>4496.597000000001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1.89</v>
      </c>
      <c r="E76" t="s">
        <v>14</v>
      </c>
      <c r="F76" s="11">
        <f>B76*D76</f>
        <v>6389.901</v>
      </c>
    </row>
    <row r="77" spans="1:6" ht="12.75">
      <c r="A77" s="4" t="s">
        <v>32</v>
      </c>
      <c r="F77" s="31">
        <f>SUM(F76)</f>
        <v>6389.901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34109.93057425775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1978.3759733069494</v>
      </c>
    </row>
    <row r="81" spans="1:6" ht="12.75">
      <c r="A81" s="1"/>
      <c r="B81" s="36" t="s">
        <v>129</v>
      </c>
      <c r="C81" s="36"/>
      <c r="D81" s="1"/>
      <c r="E81" s="50"/>
      <c r="F81" s="51">
        <v>1623.8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38016.47654756471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44197</v>
      </c>
      <c r="C86" s="40">
        <v>56914</v>
      </c>
      <c r="D86" s="42">
        <f>F43</f>
        <v>43051.462</v>
      </c>
      <c r="E86" s="42">
        <f>F84</f>
        <v>38016.47654756471</v>
      </c>
      <c r="F86" s="43">
        <f>C86+D86-E86</f>
        <v>61948.98545243529</v>
      </c>
    </row>
    <row r="88" spans="1:6" ht="13.5" thickBot="1">
      <c r="A88" t="s">
        <v>113</v>
      </c>
      <c r="C88" s="47">
        <v>44197</v>
      </c>
      <c r="D88" s="8" t="s">
        <v>114</v>
      </c>
      <c r="E88" s="47">
        <v>44227</v>
      </c>
      <c r="F88" t="s">
        <v>115</v>
      </c>
    </row>
    <row r="89" spans="1:7" ht="13.5" thickBot="1">
      <c r="A89" t="s">
        <v>116</v>
      </c>
      <c r="F89" s="48">
        <f>E86</f>
        <v>38016.47654756471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2020-09-12T14:10:52Z</cp:lastPrinted>
  <dcterms:created xsi:type="dcterms:W3CDTF">2008-08-18T07:30:19Z</dcterms:created>
  <dcterms:modified xsi:type="dcterms:W3CDTF">2021-04-21T06:55:36Z</dcterms:modified>
  <cp:category/>
  <cp:version/>
  <cp:contentType/>
  <cp:contentStatus/>
</cp:coreProperties>
</file>