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<sst xmlns="http://schemas.openxmlformats.org/spreadsheetml/2006/main" count="185" uniqueCount="163">
  <si>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</si>
  <si>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</si>
  <si>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</si>
  <si>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</si>
  <si>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</si>
  <si>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</si>
  <si>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</si>
  <si>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</si>
  <si>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</si>
  <si>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</si>
  <si>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</si>
  <si>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</si>
  <si>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</si>
  <si>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</si>
  <si>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</si>
  <si>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</si>
  <si>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</si>
  <si>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</si>
  <si>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</si>
  <si>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</si>
  <si>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</si>
  <si>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</si>
  <si>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</si>
  <si>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</si>
  <si>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</si>
  <si>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</si>
  <si>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</si>
  <si>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</si>
  <si>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</si>
  <si>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</si>
  <si>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</si>
  <si>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</si>
  <si>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</si>
  <si>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</si>
  <si>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</si>
  <si>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</si>
  <si>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</si>
  <si>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</si>
  <si>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</si>
  <si>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</si>
  <si>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</si>
  <si>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</si>
  <si>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</si>
  <si>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</si>
  <si>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</si>
  <si>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</si>
  <si>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</si>
  <si>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</si>
  <si>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</si>
  <si>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</si>
  <si>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</si>
  <si>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</si>
  <si>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</si>
  <si>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</si>
  <si>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</si>
  <si>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</si>
  <si>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</si>
  <si>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</si>
  <si>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</si>
  <si>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</si>
  <si>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</si>
  <si>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</si>
  <si>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</si>
  <si>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</si>
  <si>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</si>
  <si>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</si>
  <si>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</si>
  <si>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</si>
  <si>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</si>
  <si>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</si>
  <si>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</si>
  <si>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</si>
  <si>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</si>
  <si>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</si>
  <si>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</si>
  <si>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</si>
  <si>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</si>
  <si>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</si>
  <si>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</si>
  <si>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</si>
  <si>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</si>
  <si>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</si>
  <si>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</si>
  <si>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</si>
  <si>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</si>
  <si>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</si>
  <si>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</si>
  <si>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</si>
  <si>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</si>
  <si>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</si>
  <si>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</si>
  <si>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</si>
  <si>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</si>
  <si>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</si>
  <si>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</si>
  <si>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</si>
  <si>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</si>
  <si>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</si>
  <si>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</si>
  <si>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</si>
  <si>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</si>
  <si>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</si>
  <si>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</si>
  <si>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</si>
  <si>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</si>
  <si>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</si>
  <si>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</si>
  <si>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</si>
  <si>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</si>
  <si>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</si>
  <si>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</si>
  <si>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</si>
  <si>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</si>
  <si>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</si>
  <si>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</si>
  <si>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</si>
  <si>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</si>
  <si>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</si>
  <si>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</si>
  <si>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</si>
  <si>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</si>
  <si>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</si>
  <si>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</si>
  <si>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</si>
  <si>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</si>
  <si>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</si>
  <si>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</si>
  <si>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</si>
  <si>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</si>
  <si>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</si>
  <si>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</si>
  <si>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</si>
  <si>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</si>
  <si>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</si>
  <si>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</si>
  <si>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</si>
  <si>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</si>
  <si>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2021г.</t>
  </si>
  <si>
    <t>декабрь</t>
  </si>
  <si>
    <t>за   ноябрь-декабрь  2021 г.</t>
  </si>
  <si>
    <t>ост.на 01.01</t>
  </si>
  <si>
    <t>смена ламп (18шт)</t>
  </si>
  <si>
    <t>лампа</t>
  </si>
  <si>
    <t>18шт</t>
  </si>
  <si>
    <t>ремонт кровли козырьков (договор)</t>
  </si>
  <si>
    <t>рубитекс</t>
  </si>
  <si>
    <t>3шт</t>
  </si>
  <si>
    <t>газ-пропан</t>
  </si>
  <si>
    <t>25кг</t>
  </si>
  <si>
    <t>цанга 20</t>
  </si>
  <si>
    <t>4шт</t>
  </si>
  <si>
    <t>смена труб д 20 п.пр. (2мп) т.п.</t>
  </si>
  <si>
    <t>труба д 20 п.пр.</t>
  </si>
  <si>
    <t>2мп</t>
  </si>
  <si>
    <t>муфта 20</t>
  </si>
  <si>
    <t>6шт</t>
  </si>
  <si>
    <t>муфта комб. 20</t>
  </si>
  <si>
    <t>5шт</t>
  </si>
  <si>
    <t>американка 25</t>
  </si>
  <si>
    <t>муфта 25</t>
  </si>
  <si>
    <t>укрепление изоляции труб</t>
  </si>
  <si>
    <t>каб.стяжки</t>
  </si>
  <si>
    <t>100шт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</si>
</sst>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M53" sqref="M53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11.12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30</v>
      </c>
      <c r="F4" s="8" t="s">
        <v>138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15.5</v>
      </c>
      <c r="M14" s="44">
        <f t="shared" si="0"/>
        <v>3232.4714940000003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4">
        <f t="shared" si="0"/>
        <v>5630.756796000001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49.43</v>
      </c>
      <c r="M20" s="33">
        <f>SUM(M6:M19)</f>
        <v>10308.45586764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f>0.18*7.1</f>
        <v>1.2779999999999998</v>
      </c>
      <c r="M24" s="32">
        <f aca="true" t="shared" si="1" ref="M24:M38">L24*160.174*1.302*1.15</f>
        <v>306.50086159559993</v>
      </c>
    </row>
    <row r="25" spans="1:13" ht="12.75">
      <c r="A25" t="s">
        <v>111</v>
      </c>
      <c r="J25" s="20">
        <v>2</v>
      </c>
      <c r="K25" s="20" t="s">
        <v>144</v>
      </c>
      <c r="L25" s="44"/>
      <c r="M25" s="32">
        <v>9504</v>
      </c>
    </row>
    <row r="26" spans="1:13" ht="12.75">
      <c r="A26" t="s">
        <v>112</v>
      </c>
      <c r="J26" s="20">
        <v>3</v>
      </c>
      <c r="K26" s="20" t="s">
        <v>151</v>
      </c>
      <c r="L26" s="44">
        <f>0.02*224.9</f>
        <v>4.498</v>
      </c>
      <c r="M26" s="32">
        <f t="shared" si="1"/>
        <v>1078.7487288396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 t="s">
        <v>160</v>
      </c>
      <c r="L27" s="44">
        <v>7.3</v>
      </c>
      <c r="M27" s="32">
        <f t="shared" si="1"/>
        <v>1750.74827046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307915.78</v>
      </c>
      <c r="J39" s="20"/>
      <c r="K39" s="29" t="s">
        <v>50</v>
      </c>
      <c r="L39" s="28">
        <f>SUM(L24:L38)</f>
        <v>13.076</v>
      </c>
      <c r="M39" s="33">
        <f>SUM(M24:M38)</f>
        <v>12639.9978608952</v>
      </c>
    </row>
    <row r="40" spans="1:11" ht="12.75">
      <c r="A40" t="s">
        <v>7</v>
      </c>
      <c r="F40" s="5">
        <v>266707.63</v>
      </c>
      <c r="K40" s="1" t="s">
        <v>54</v>
      </c>
    </row>
    <row r="41" spans="2:13" ht="12.75">
      <c r="B41" t="s">
        <v>8</v>
      </c>
      <c r="F41" s="9">
        <f>F40/F39</f>
        <v>0.8661707107053753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268412.63</v>
      </c>
      <c r="J43" s="23">
        <v>1</v>
      </c>
      <c r="K43" s="20" t="s">
        <v>142</v>
      </c>
      <c r="L43" s="25" t="s">
        <v>143</v>
      </c>
      <c r="M43" s="23">
        <f>18*11.56</f>
        <v>208.08</v>
      </c>
    </row>
    <row r="44" spans="10:13" ht="12.75">
      <c r="J44" s="23">
        <v>2</v>
      </c>
      <c r="K44" s="20" t="s">
        <v>145</v>
      </c>
      <c r="L44" s="23" t="s">
        <v>146</v>
      </c>
      <c r="M44" s="23">
        <f>3*1500</f>
        <v>4500</v>
      </c>
    </row>
    <row r="45" spans="2:13" ht="12.75">
      <c r="B45" s="1" t="s">
        <v>10</v>
      </c>
      <c r="C45" s="1"/>
      <c r="J45" s="23">
        <v>3</v>
      </c>
      <c r="K45" s="43" t="s">
        <v>147</v>
      </c>
      <c r="L45" s="23" t="s">
        <v>148</v>
      </c>
      <c r="M45" s="52">
        <f>25*25.85</f>
        <v>646.25</v>
      </c>
    </row>
    <row r="46" spans="10:13" ht="12.75">
      <c r="J46" s="23">
        <v>4</v>
      </c>
      <c r="K46" s="43" t="s">
        <v>149</v>
      </c>
      <c r="L46" s="23" t="s">
        <v>150</v>
      </c>
      <c r="M46" s="52">
        <v>972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 t="s">
        <v>152</v>
      </c>
      <c r="L47" s="23" t="s">
        <v>153</v>
      </c>
      <c r="M47" s="23">
        <f>2*67.9</f>
        <v>135.8</v>
      </c>
    </row>
    <row r="48" spans="1:13" ht="12.75">
      <c r="A48" t="s">
        <v>12</v>
      </c>
      <c r="F48" s="11">
        <f>(4835+4835)*1.302</f>
        <v>12590.34</v>
      </c>
      <c r="J48" s="23">
        <v>6</v>
      </c>
      <c r="K48" s="43" t="s">
        <v>154</v>
      </c>
      <c r="L48" s="23" t="s">
        <v>155</v>
      </c>
      <c r="M48" s="52">
        <f>6*3</f>
        <v>18</v>
      </c>
    </row>
    <row r="49" spans="1:13" ht="12.75">
      <c r="A49" s="6" t="s">
        <v>15</v>
      </c>
      <c r="F49" s="11">
        <f>(6000+6000)*1.302</f>
        <v>15624</v>
      </c>
      <c r="J49" s="23">
        <v>7</v>
      </c>
      <c r="K49" s="43" t="s">
        <v>156</v>
      </c>
      <c r="L49" s="23" t="s">
        <v>157</v>
      </c>
      <c r="M49" s="23">
        <f>5*39.5</f>
        <v>197.5</v>
      </c>
    </row>
    <row r="50" spans="1:13" ht="12.75">
      <c r="A50" s="60" t="s">
        <v>87</v>
      </c>
      <c r="B50" s="47"/>
      <c r="C50" s="47"/>
      <c r="D50" s="47"/>
      <c r="E50" s="61">
        <v>1.1</v>
      </c>
      <c r="F50" s="48">
        <f>E50*E32</f>
        <v>7101.05</v>
      </c>
      <c r="J50" s="23">
        <v>8</v>
      </c>
      <c r="K50" s="43" t="s">
        <v>158</v>
      </c>
      <c r="L50" s="23" t="s">
        <v>150</v>
      </c>
      <c r="M50" s="23">
        <f>4*132.82</f>
        <v>531.28</v>
      </c>
    </row>
    <row r="51" spans="1:13" ht="12.75">
      <c r="A51" s="4" t="s">
        <v>26</v>
      </c>
      <c r="B51" s="1"/>
      <c r="F51" s="31">
        <f>F48+F49+F50</f>
        <v>35315.39</v>
      </c>
      <c r="J51" s="23">
        <v>9</v>
      </c>
      <c r="K51" s="43" t="s">
        <v>159</v>
      </c>
      <c r="L51" s="23" t="s">
        <v>150</v>
      </c>
      <c r="M51" s="23">
        <v>16</v>
      </c>
    </row>
    <row r="52" spans="1:13" ht="12.75">
      <c r="A52" s="4" t="s">
        <v>16</v>
      </c>
      <c r="J52" s="23">
        <v>10</v>
      </c>
      <c r="K52" s="43" t="s">
        <v>161</v>
      </c>
      <c r="L52" s="23" t="s">
        <v>162</v>
      </c>
      <c r="M52" s="23">
        <f>100*105.25</f>
        <v>10525</v>
      </c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0.5</v>
      </c>
      <c r="E54" t="s">
        <v>14</v>
      </c>
      <c r="F54" s="5">
        <f>B54*D54</f>
        <v>500.25</v>
      </c>
      <c r="J54" s="23">
        <v>12</v>
      </c>
      <c r="K54" s="43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500.25</v>
      </c>
      <c r="G55" s="45"/>
      <c r="J55" s="23">
        <v>13</v>
      </c>
      <c r="K55" s="43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3"/>
      <c r="L56" s="23"/>
      <c r="M56" s="23"/>
    </row>
    <row r="57" spans="1:13" ht="12.75">
      <c r="A57" s="64" t="s">
        <v>60</v>
      </c>
      <c r="B57" s="64">
        <v>3</v>
      </c>
      <c r="C57" s="64"/>
      <c r="D57" s="61">
        <v>6305</v>
      </c>
      <c r="E57" s="47"/>
      <c r="F57" s="65">
        <f>(B57*D57)*2</f>
        <v>37830</v>
      </c>
      <c r="G57" s="1"/>
      <c r="J57" s="23">
        <v>15</v>
      </c>
      <c r="K57" s="43"/>
      <c r="L57" s="23"/>
      <c r="M57" s="23"/>
    </row>
    <row r="58" spans="1:13" ht="12.75">
      <c r="A58" s="66" t="s">
        <v>135</v>
      </c>
      <c r="B58" s="66"/>
      <c r="C58" s="66"/>
      <c r="D58" s="67"/>
      <c r="E58" s="68"/>
      <c r="F58" s="69">
        <v>4271</v>
      </c>
      <c r="J58" s="23">
        <v>16</v>
      </c>
      <c r="K58" s="43"/>
      <c r="L58" s="23"/>
      <c r="M58" s="23"/>
    </row>
    <row r="59" spans="1:13" ht="12.75">
      <c r="A59" s="4" t="s">
        <v>72</v>
      </c>
      <c r="B59" s="1"/>
      <c r="F59" s="8">
        <f>SUM(F57+F58)</f>
        <v>42101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599988</v>
      </c>
      <c r="D61">
        <v>224780.6</v>
      </c>
      <c r="E61">
        <v>6455.5</v>
      </c>
      <c r="F61" s="34">
        <f>C61/D61*E61</f>
        <v>17231.124634421296</v>
      </c>
      <c r="J61" s="23">
        <v>19</v>
      </c>
      <c r="K61" s="43"/>
      <c r="L61" s="23"/>
      <c r="M61" s="23"/>
    </row>
    <row r="62" spans="1:13" ht="12.75">
      <c r="A62" t="s">
        <v>18</v>
      </c>
      <c r="F62" s="34">
        <f>M20</f>
        <v>10308.45586764</v>
      </c>
      <c r="J62" s="23">
        <v>20</v>
      </c>
      <c r="K62" s="43"/>
      <c r="L62" s="23"/>
      <c r="M62" s="23"/>
    </row>
    <row r="63" spans="1:13" ht="12.75">
      <c r="A63" t="s">
        <v>19</v>
      </c>
      <c r="F63" s="11">
        <f>M39</f>
        <v>12639.9978608952</v>
      </c>
      <c r="J63" s="23">
        <v>21</v>
      </c>
      <c r="K63" s="43"/>
      <c r="L63" s="23"/>
      <c r="M63" s="23"/>
    </row>
    <row r="64" spans="1:13" ht="12.75">
      <c r="A64" t="s">
        <v>76</v>
      </c>
      <c r="F64" s="5">
        <f>0*600*1.302</f>
        <v>0</v>
      </c>
      <c r="J64" s="23">
        <v>22</v>
      </c>
      <c r="K64" s="43"/>
      <c r="L64" s="23"/>
      <c r="M64" s="23"/>
    </row>
    <row r="65" spans="1:13" ht="12.75">
      <c r="A65" t="s">
        <v>20</v>
      </c>
      <c r="F65" s="11">
        <f>M73</f>
        <v>17749.91</v>
      </c>
      <c r="J65" s="23">
        <v>23</v>
      </c>
      <c r="K65" s="43"/>
      <c r="L65" s="23"/>
      <c r="M65" s="23"/>
    </row>
    <row r="66" spans="1:13" ht="12.75">
      <c r="A66" t="s">
        <v>21</v>
      </c>
      <c r="J66" s="23">
        <v>24</v>
      </c>
      <c r="K66" s="43"/>
      <c r="L66" s="23"/>
      <c r="M66" s="23"/>
    </row>
    <row r="67" spans="1:13" ht="12.75">
      <c r="A67" t="s">
        <v>22</v>
      </c>
      <c r="J67" s="23">
        <v>25</v>
      </c>
      <c r="K67" s="43"/>
      <c r="L67" s="23"/>
      <c r="M67" s="23"/>
    </row>
    <row r="68" spans="2:13" ht="12.75">
      <c r="B68">
        <v>6455.5</v>
      </c>
      <c r="C68" t="s">
        <v>13</v>
      </c>
      <c r="D68" s="11">
        <v>0.13</v>
      </c>
      <c r="E68" t="s">
        <v>14</v>
      </c>
      <c r="F68" s="11">
        <f>B68*D68</f>
        <v>839.215</v>
      </c>
      <c r="J68" s="23">
        <v>26</v>
      </c>
      <c r="K68" s="43"/>
      <c r="L68" s="23"/>
      <c r="M68" s="23"/>
    </row>
    <row r="69" spans="1:13" ht="12.75">
      <c r="A69" s="47" t="s">
        <v>86</v>
      </c>
      <c r="B69" s="47"/>
      <c r="C69" s="47"/>
      <c r="D69" s="48"/>
      <c r="E69" s="47"/>
      <c r="F69" s="48">
        <v>0</v>
      </c>
      <c r="J69" s="23">
        <v>27</v>
      </c>
      <c r="K69" s="43"/>
      <c r="L69" s="23"/>
      <c r="M69" s="23"/>
    </row>
    <row r="70" spans="1:13" ht="12.75">
      <c r="A70" s="47" t="s">
        <v>88</v>
      </c>
      <c r="B70" s="47"/>
      <c r="C70" s="47"/>
      <c r="D70" s="48">
        <v>1.39</v>
      </c>
      <c r="E70" s="47"/>
      <c r="F70" s="48">
        <f>D70*E32</f>
        <v>8973.144999999999</v>
      </c>
      <c r="J70" s="23">
        <v>28</v>
      </c>
      <c r="K70" s="43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67741.8483629565</v>
      </c>
      <c r="J71" s="23">
        <v>29</v>
      </c>
      <c r="K71" s="43"/>
      <c r="L71" s="23"/>
      <c r="M71" s="23"/>
    </row>
    <row r="72" spans="1:13" ht="12.75">
      <c r="A72" s="4" t="s">
        <v>62</v>
      </c>
      <c r="J72" s="23">
        <v>30</v>
      </c>
      <c r="K72" s="43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0.48</v>
      </c>
      <c r="E73" t="s">
        <v>14</v>
      </c>
      <c r="F73" s="11">
        <f>B73*D73</f>
        <v>3098.64</v>
      </c>
      <c r="J73" s="20"/>
      <c r="K73" s="20"/>
      <c r="L73" s="30" t="s">
        <v>57</v>
      </c>
      <c r="M73" s="33">
        <f>SUM(M43:M72)</f>
        <v>17749.91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2.33</v>
      </c>
      <c r="F76" s="11">
        <f>B76*D76</f>
        <v>15041.315</v>
      </c>
    </row>
    <row r="77" spans="1:6" ht="12.75">
      <c r="A77" s="4" t="s">
        <v>63</v>
      </c>
      <c r="B77" s="1"/>
      <c r="F77" s="31">
        <f>F73+F76</f>
        <v>18139.955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5.33</v>
      </c>
      <c r="F80" s="11">
        <f>B80*D80</f>
        <v>34407.815</v>
      </c>
    </row>
    <row r="81" spans="1:9" ht="12.75">
      <c r="A81" s="4" t="s">
        <v>65</v>
      </c>
      <c r="B81" s="1"/>
      <c r="F81" s="31">
        <f>SUM(F80)</f>
        <v>34407.815</v>
      </c>
      <c r="I81" s="7"/>
    </row>
    <row r="82" spans="1:6" ht="12.75">
      <c r="A82" s="62" t="s">
        <v>81</v>
      </c>
      <c r="B82" s="56"/>
      <c r="C82" s="47"/>
      <c r="D82" s="61">
        <v>2.24</v>
      </c>
      <c r="E82" s="47"/>
      <c r="F82" s="63">
        <f>D82*E32</f>
        <v>14460.320000000002</v>
      </c>
    </row>
    <row r="83" spans="1:6" ht="12.75">
      <c r="A83" s="1" t="s">
        <v>25</v>
      </c>
      <c r="B83" s="1"/>
      <c r="F83" s="31">
        <f>F51+F55+F59+F71+F77+F81+F82</f>
        <v>212666.57836295653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12334.661545051478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f>2*684.73</f>
        <v>1369.46</v>
      </c>
    </row>
    <row r="87" spans="1:6" ht="12.75">
      <c r="A87" s="1"/>
      <c r="B87" s="39" t="s">
        <v>134</v>
      </c>
      <c r="C87" s="39"/>
      <c r="D87" s="1"/>
      <c r="E87" s="54"/>
      <c r="F87" s="55">
        <f>2*3839.25</f>
        <v>7678.5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247215.49010800797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140</v>
      </c>
    </row>
    <row r="90" spans="1:6" ht="12.75">
      <c r="A90" s="13"/>
      <c r="B90" s="46">
        <v>44866</v>
      </c>
      <c r="C90" s="25">
        <v>26332</v>
      </c>
      <c r="D90" s="40">
        <f>F43</f>
        <v>268412.63</v>
      </c>
      <c r="E90" s="40">
        <f>F88</f>
        <v>247215.49010800797</v>
      </c>
      <c r="F90" s="41">
        <f>C90+D90-E90</f>
        <v>47529.13989199203</v>
      </c>
    </row>
    <row r="92" spans="1:6" ht="13.5" thickBot="1">
      <c r="A92" t="s">
        <v>116</v>
      </c>
      <c r="C92" s="50">
        <v>44501</v>
      </c>
      <c r="D92" s="8" t="s">
        <v>117</v>
      </c>
      <c r="E92" s="50">
        <v>44560</v>
      </c>
      <c r="F92" t="s">
        <v>118</v>
      </c>
    </row>
    <row r="93" spans="1:7" ht="13.5" thickBot="1">
      <c r="A93" t="s">
        <v>119</v>
      </c>
      <c r="F93" s="51">
        <f>E90</f>
        <v>247215.49010800797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2022-03-11T12:31:48Z</dcterms:modified>
  <cp:category/>
  <cp:version/>
  <cp:contentType/>
  <cp:contentStatus/>
</cp:coreProperties>
</file>