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<sst xmlns="http://schemas.openxmlformats.org/spreadsheetml/2006/main" count="193" uniqueCount="167">
  <si>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</si>
  <si>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</si>
  <si>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</si>
  <si>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</si>
  <si>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</si>
  <si>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</si>
  <si>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</si>
  <si>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</si>
  <si>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</si>
  <si>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</si>
  <si>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</si>
  <si>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</si>
  <si>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</si>
  <si>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</si>
  <si>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</si>
  <si>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</si>
  <si>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</si>
  <si>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</si>
  <si>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</si>
  <si>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</si>
  <si>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</si>
  <si>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</si>
  <si>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</si>
  <si>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</si>
  <si>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</si>
  <si>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</si>
  <si>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</si>
  <si>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</si>
  <si>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</si>
  <si>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</si>
  <si>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</si>
  <si>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</si>
  <si>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</si>
  <si>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</si>
  <si>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</si>
  <si>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</si>
  <si>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</si>
  <si>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</si>
  <si>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</si>
  <si>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</si>
  <si>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</si>
  <si>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</si>
  <si>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</si>
  <si>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</si>
  <si>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</si>
  <si>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</si>
  <si>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</si>
  <si>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</si>
  <si>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</si>
  <si>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</si>
  <si>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</si>
  <si>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</si>
  <si>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</si>
  <si>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</si>
  <si>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</si>
  <si>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</si>
  <si>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</si>
  <si>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</si>
  <si>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</si>
  <si>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</si>
  <si>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</si>
  <si>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</si>
  <si>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</si>
  <si>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</si>
  <si>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</si>
  <si>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</si>
  <si>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</si>
  <si>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</si>
  <si>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</si>
  <si>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</si>
  <si>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</si>
  <si>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</si>
  <si>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</si>
  <si>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</si>
  <si>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</si>
  <si>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</si>
  <si>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</si>
  <si>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</si>
  <si>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</si>
  <si>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</si>
  <si>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</si>
  <si>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</si>
  <si>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</si>
  <si>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</si>
  <si>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</si>
  <si>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</si>
  <si>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</si>
  <si>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</si>
  <si>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</si>
  <si>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</si>
  <si>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</si>
  <si>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</si>
  <si>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</si>
  <si>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</si>
  <si>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</si>
  <si>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</si>
  <si>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</si>
  <si>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</si>
  <si>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</si>
  <si>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</si>
  <si>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</si>
  <si>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</si>
  <si>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</si>
  <si>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</si>
  <si>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</si>
  <si>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</si>
  <si>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</si>
  <si>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</si>
  <si>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</si>
  <si>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</si>
  <si>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</si>
  <si>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</si>
  <si>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</si>
  <si>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</si>
  <si>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</si>
  <si>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</si>
  <si>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</si>
  <si>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</si>
  <si>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</si>
  <si>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</si>
  <si>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</si>
  <si>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</si>
  <si>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</si>
  <si>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</si>
  <si>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</si>
  <si>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</si>
  <si>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</si>
  <si>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</si>
  <si>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</si>
  <si>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</si>
  <si>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</si>
  <si>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</si>
  <si>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</si>
  <si>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</si>
  <si>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</si>
  <si>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</si>
  <si>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</si>
  <si>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ремонт подъезда №2</t>
  </si>
  <si>
    <t>материал для ремонта подъезда №2</t>
  </si>
  <si>
    <t>смена светильника (1шт) п-д2</t>
  </si>
  <si>
    <t xml:space="preserve">светильник </t>
  </si>
  <si>
    <t>1шт</t>
  </si>
  <si>
    <t>саморез</t>
  </si>
  <si>
    <t>2шт</t>
  </si>
  <si>
    <t>дюпель</t>
  </si>
  <si>
    <t>спец.техника</t>
  </si>
  <si>
    <t>0,5часа</t>
  </si>
  <si>
    <t>смена труб д 57 (1мп) эл.уз.</t>
  </si>
  <si>
    <t>смена труб д 76 (1мп) эл.уз.</t>
  </si>
  <si>
    <t>устр-во врезки</t>
  </si>
  <si>
    <t>смена вентиля д 20 (1шт) эл.уз.</t>
  </si>
  <si>
    <t>электроды</t>
  </si>
  <si>
    <t>2,5 кг</t>
  </si>
  <si>
    <t>отвод 50</t>
  </si>
  <si>
    <t>5,5кг</t>
  </si>
  <si>
    <t>труба д 57</t>
  </si>
  <si>
    <t>труба д 76</t>
  </si>
  <si>
    <t>7,1кг</t>
  </si>
  <si>
    <t>врезка 20</t>
  </si>
  <si>
    <t>вентиль д 20</t>
  </si>
  <si>
    <t>остекление (2м2) п-д2</t>
  </si>
  <si>
    <t>стекло</t>
  </si>
  <si>
    <t>2м2</t>
  </si>
  <si>
    <t>гвозди</t>
  </si>
  <si>
    <t>0,2кг</t>
  </si>
  <si>
    <t>саморезы</t>
  </si>
  <si>
    <t>10шт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</si>
</sst>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6">
      <selection activeCell="M52" sqref="M52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 t="s">
        <v>133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f>2.73+2.73</f>
        <v>5.46</v>
      </c>
      <c r="M6" s="45">
        <f>L6*160.174*1.302</f>
        <v>1138.6641520800001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1.5</v>
      </c>
      <c r="M16" s="45">
        <f t="shared" si="0"/>
        <v>312.81982200000004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8.54</v>
      </c>
      <c r="M20" s="33">
        <f>SUM(M6:M19)</f>
        <v>1780.9875199200005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87.61</v>
      </c>
      <c r="M24" s="32">
        <f aca="true" t="shared" si="1" ref="M24:M33">L24*160.174*1.302*1.15</f>
        <v>21011.377530822</v>
      </c>
    </row>
    <row r="25" spans="1:13" ht="12.75">
      <c r="A25" t="s">
        <v>107</v>
      </c>
      <c r="J25" s="20">
        <v>2</v>
      </c>
      <c r="K25" s="20" t="s">
        <v>139</v>
      </c>
      <c r="L25" s="25">
        <v>0.89</v>
      </c>
      <c r="M25" s="32">
        <f t="shared" si="1"/>
        <v>213.44739187800002</v>
      </c>
    </row>
    <row r="26" spans="1:13" ht="12.75">
      <c r="A26" t="s">
        <v>108</v>
      </c>
      <c r="J26" s="20">
        <v>3</v>
      </c>
      <c r="K26" s="20" t="s">
        <v>147</v>
      </c>
      <c r="L26" s="25">
        <v>1.349</v>
      </c>
      <c r="M26" s="32">
        <f t="shared" si="1"/>
        <v>323.5286872398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 t="s">
        <v>148</v>
      </c>
      <c r="L27" s="25">
        <v>1.748</v>
      </c>
      <c r="M27" s="32">
        <f t="shared" si="1"/>
        <v>419.22027078959997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 t="s">
        <v>149</v>
      </c>
      <c r="L28" s="25">
        <v>4.46</v>
      </c>
      <c r="M28" s="32">
        <f t="shared" si="1"/>
        <v>1069.6352446919998</v>
      </c>
    </row>
    <row r="29" spans="10:13" ht="12.75">
      <c r="J29" s="20">
        <v>6</v>
      </c>
      <c r="K29" s="20" t="s">
        <v>150</v>
      </c>
      <c r="L29" s="25">
        <v>0.81</v>
      </c>
      <c r="M29" s="32">
        <f t="shared" si="1"/>
        <v>194.261109462</v>
      </c>
    </row>
    <row r="30" spans="2:13" ht="12.75">
      <c r="B30" t="s">
        <v>0</v>
      </c>
      <c r="J30" s="20">
        <v>7</v>
      </c>
      <c r="K30" s="20" t="s">
        <v>160</v>
      </c>
      <c r="L30" s="25">
        <f>0.02*310.9</f>
        <v>6.218</v>
      </c>
      <c r="M30" s="32">
        <f t="shared" si="1"/>
        <v>1491.2538007836001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103.08500000000001</v>
      </c>
      <c r="M34" s="33">
        <f>SUM(M24:M33)</f>
        <v>24722.724035666997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138</v>
      </c>
      <c r="L38" s="25"/>
      <c r="M38" s="25">
        <v>11062</v>
      </c>
    </row>
    <row r="39" spans="10:13" ht="12.75">
      <c r="J39" s="20">
        <v>2</v>
      </c>
      <c r="K39" s="20" t="s">
        <v>140</v>
      </c>
      <c r="L39" s="25" t="s">
        <v>141</v>
      </c>
      <c r="M39" s="25">
        <v>205.8</v>
      </c>
    </row>
    <row r="40" spans="1:13" ht="12.75">
      <c r="A40" s="2" t="s">
        <v>6</v>
      </c>
      <c r="F40" s="11">
        <v>65119.32</v>
      </c>
      <c r="J40" s="20">
        <v>3</v>
      </c>
      <c r="K40" s="20" t="s">
        <v>142</v>
      </c>
      <c r="L40" s="25" t="s">
        <v>143</v>
      </c>
      <c r="M40" s="45">
        <v>1.38</v>
      </c>
    </row>
    <row r="41" spans="1:13" ht="12.75">
      <c r="A41" t="s">
        <v>7</v>
      </c>
      <c r="B41" t="s">
        <v>8</v>
      </c>
      <c r="F41" s="5">
        <v>60643.31</v>
      </c>
      <c r="J41" s="20">
        <v>4</v>
      </c>
      <c r="K41" s="20" t="s">
        <v>144</v>
      </c>
      <c r="L41" s="25" t="s">
        <v>143</v>
      </c>
      <c r="M41" s="25">
        <v>1.1</v>
      </c>
    </row>
    <row r="42" spans="6:13" ht="12.75">
      <c r="F42" s="9">
        <f>F41/F40</f>
        <v>0.9312644849485529</v>
      </c>
      <c r="J42" s="20">
        <v>5</v>
      </c>
      <c r="K42" s="20" t="s">
        <v>145</v>
      </c>
      <c r="L42" s="25" t="s">
        <v>146</v>
      </c>
      <c r="M42" s="25">
        <f>0.5*1700</f>
        <v>850</v>
      </c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 t="s">
        <v>151</v>
      </c>
      <c r="L43" s="25" t="s">
        <v>152</v>
      </c>
      <c r="M43" s="25">
        <f>2.5*226</f>
        <v>565</v>
      </c>
    </row>
    <row r="44" spans="1:13" ht="12.75">
      <c r="A44" s="3" t="s">
        <v>9</v>
      </c>
      <c r="E44" s="1"/>
      <c r="F44" s="8">
        <f>F41+F43</f>
        <v>61293.31</v>
      </c>
      <c r="J44" s="20">
        <v>7</v>
      </c>
      <c r="K44" s="20" t="s">
        <v>153</v>
      </c>
      <c r="L44" s="25" t="s">
        <v>141</v>
      </c>
      <c r="M44" s="25">
        <v>25.48</v>
      </c>
    </row>
    <row r="45" spans="2:13" ht="12.75">
      <c r="B45" s="1" t="s">
        <v>10</v>
      </c>
      <c r="C45" s="1"/>
      <c r="J45" s="20">
        <v>8</v>
      </c>
      <c r="K45" s="20" t="s">
        <v>155</v>
      </c>
      <c r="L45" s="25" t="s">
        <v>154</v>
      </c>
      <c r="M45" s="25">
        <f>5.5*82.04</f>
        <v>451.22</v>
      </c>
    </row>
    <row r="46" spans="10:13" ht="12.75">
      <c r="J46" s="20">
        <v>9</v>
      </c>
      <c r="K46" s="20" t="s">
        <v>156</v>
      </c>
      <c r="L46" s="25" t="s">
        <v>157</v>
      </c>
      <c r="M46" s="25">
        <f>7.1*81.99</f>
        <v>582.1289999999999</v>
      </c>
    </row>
    <row r="47" spans="2:13" ht="12.75">
      <c r="B47" s="4"/>
      <c r="C47" s="4"/>
      <c r="D47" s="4"/>
      <c r="J47" s="20">
        <v>10</v>
      </c>
      <c r="K47" s="20" t="s">
        <v>158</v>
      </c>
      <c r="L47" s="25" t="s">
        <v>141</v>
      </c>
      <c r="M47" s="25">
        <v>36.14</v>
      </c>
    </row>
    <row r="48" spans="1:13" ht="12.75">
      <c r="A48" s="4" t="s">
        <v>11</v>
      </c>
      <c r="E48" s="4"/>
      <c r="F48" s="4"/>
      <c r="J48" s="20">
        <v>11</v>
      </c>
      <c r="K48" s="20" t="s">
        <v>159</v>
      </c>
      <c r="L48" s="25" t="s">
        <v>141</v>
      </c>
      <c r="M48" s="25">
        <v>510</v>
      </c>
    </row>
    <row r="49" spans="1:13" ht="12.75">
      <c r="A49" t="s">
        <v>12</v>
      </c>
      <c r="F49" s="11">
        <f>(5650+4835+5835)*1.302</f>
        <v>21248.64</v>
      </c>
      <c r="J49" s="20">
        <v>12</v>
      </c>
      <c r="K49" s="20" t="s">
        <v>161</v>
      </c>
      <c r="L49" s="25" t="s">
        <v>162</v>
      </c>
      <c r="M49" s="25">
        <f>2*275.67</f>
        <v>551.34</v>
      </c>
    </row>
    <row r="50" spans="1:13" ht="12.75">
      <c r="A50" s="6" t="s">
        <v>15</v>
      </c>
      <c r="F50" s="5">
        <f>(1091+1091+1091)*1.302</f>
        <v>4261.446</v>
      </c>
      <c r="J50" s="20">
        <v>13</v>
      </c>
      <c r="K50" s="20" t="s">
        <v>163</v>
      </c>
      <c r="L50" s="25" t="s">
        <v>164</v>
      </c>
      <c r="M50" s="25">
        <f>0.2*157.3</f>
        <v>31.460000000000004</v>
      </c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 t="s">
        <v>165</v>
      </c>
      <c r="L51" s="25" t="s">
        <v>166</v>
      </c>
      <c r="M51" s="25">
        <f>10*0.6</f>
        <v>6</v>
      </c>
    </row>
    <row r="52" spans="1:13" ht="12.75">
      <c r="A52" s="4" t="s">
        <v>33</v>
      </c>
      <c r="F52" s="31">
        <f>F49+F50+F51</f>
        <v>25510.086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14879.048999999995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904049</v>
      </c>
      <c r="D58">
        <v>224780.8</v>
      </c>
      <c r="E58">
        <v>1579.8</v>
      </c>
      <c r="F58" s="34">
        <f>C58/D58*E58</f>
        <v>6353.819410732589</v>
      </c>
    </row>
    <row r="59" spans="1:6" ht="12.75">
      <c r="A59" t="s">
        <v>20</v>
      </c>
      <c r="F59" s="34">
        <f>M20</f>
        <v>1780.9875199200005</v>
      </c>
    </row>
    <row r="60" spans="1:6" ht="12.75">
      <c r="A60" t="s">
        <v>21</v>
      </c>
      <c r="F60" s="11">
        <f>M34</f>
        <v>24722.724035666997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14879.048999999995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2.17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47736.57996631958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0.73</v>
      </c>
      <c r="E70" t="s">
        <v>14</v>
      </c>
      <c r="F70" s="11">
        <f>B70*D70</f>
        <v>1153.254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3.03</v>
      </c>
      <c r="E73" t="s">
        <v>14</v>
      </c>
      <c r="F73" s="11">
        <f>B73*D73</f>
        <v>4786.794</v>
      </c>
    </row>
    <row r="74" spans="1:6" ht="12.75">
      <c r="A74" s="4" t="s">
        <v>29</v>
      </c>
      <c r="F74" s="31">
        <f>F70+F73</f>
        <v>5940.048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7.87</v>
      </c>
      <c r="E77" t="s">
        <v>14</v>
      </c>
      <c r="F77" s="11">
        <f>B77*D77</f>
        <v>12433.026</v>
      </c>
    </row>
    <row r="78" spans="1:6" ht="12.75">
      <c r="A78" s="4" t="s">
        <v>31</v>
      </c>
      <c r="F78" s="31">
        <f>SUM(F77)</f>
        <v>12433.026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91619.73996631957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5313.944918046534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96933.6848843661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136</v>
      </c>
    </row>
    <row r="87" spans="1:6" ht="12.75">
      <c r="A87" s="13"/>
      <c r="B87" s="38">
        <v>44409</v>
      </c>
      <c r="C87" s="39">
        <v>-124593</v>
      </c>
      <c r="D87" s="42">
        <f>F44</f>
        <v>61293.31</v>
      </c>
      <c r="E87" s="42">
        <f>F85</f>
        <v>96933.6848843661</v>
      </c>
      <c r="F87" s="43">
        <f>C87+D87-E87</f>
        <v>-160233.37488436612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44409</v>
      </c>
      <c r="D89" s="8" t="s">
        <v>113</v>
      </c>
      <c r="E89" s="50">
        <v>44500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2022-02-01T11:29:46Z</dcterms:modified>
  <cp:category/>
  <cp:version/>
  <cp:contentType/>
  <cp:contentStatus/>
</cp:coreProperties>
</file>