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<sst xmlns="http://schemas.openxmlformats.org/spreadsheetml/2006/main" count="198" uniqueCount="165">
  <si>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</si>
  <si>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</si>
  <si>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</si>
  <si>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</si>
  <si>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</si>
  <si>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</si>
  <si>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</si>
  <si>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</si>
  <si>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</si>
  <si>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</si>
  <si>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</si>
  <si>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</si>
  <si>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</si>
  <si>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</si>
  <si>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</si>
  <si>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</si>
  <si>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</si>
  <si>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</si>
  <si>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</si>
  <si>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</si>
  <si>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</si>
  <si>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</si>
  <si>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</si>
  <si>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</si>
  <si>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</si>
  <si>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</si>
  <si>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</si>
  <si>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</si>
  <si>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</si>
  <si>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</si>
  <si>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</si>
  <si>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</si>
  <si>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</si>
  <si>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</si>
  <si>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</si>
  <si>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</si>
  <si>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</si>
  <si>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</si>
  <si>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</si>
  <si>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</si>
  <si>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</si>
  <si>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</si>
  <si>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</si>
  <si>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</si>
  <si>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</si>
  <si>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</si>
  <si>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</si>
  <si>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</si>
  <si>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</si>
  <si>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</si>
  <si>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</si>
  <si>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</si>
  <si>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</si>
  <si>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</si>
  <si>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</si>
  <si>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</si>
  <si>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</si>
  <si>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</si>
  <si>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</si>
  <si>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</si>
  <si>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</si>
  <si>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</si>
  <si>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</si>
  <si>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</si>
  <si>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</si>
  <si>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</si>
  <si>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</si>
  <si>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</si>
  <si>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</si>
  <si>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</si>
  <si>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</si>
  <si>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</si>
  <si>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</si>
  <si>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</si>
  <si>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</si>
  <si>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</si>
  <si>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</si>
  <si>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</si>
  <si>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</si>
  <si>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</si>
  <si>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</si>
  <si>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</si>
  <si>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</si>
  <si>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</si>
  <si>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</si>
  <si>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</si>
  <si>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</si>
  <si>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</si>
  <si>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</si>
  <si>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</si>
  <si>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</si>
  <si>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</si>
  <si>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</si>
  <si>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</si>
  <si>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</si>
  <si>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</si>
  <si>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</si>
  <si>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</si>
  <si>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</si>
  <si>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</si>
  <si>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</si>
  <si>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</si>
  <si>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</si>
  <si>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</si>
  <si>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</si>
  <si>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</si>
  <si>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</si>
  <si>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</si>
  <si>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</si>
  <si>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</si>
  <si>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</si>
  <si>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</si>
  <si>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</si>
  <si>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</si>
  <si>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</si>
  <si>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</si>
  <si>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</si>
  <si>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</si>
  <si>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</si>
  <si>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</si>
  <si>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</si>
  <si>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</si>
  <si>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</si>
  <si>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</si>
  <si>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</si>
  <si>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</si>
  <si>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</si>
  <si>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</si>
  <si>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</si>
  <si>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</si>
  <si>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</si>
  <si>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2021г.</t>
  </si>
  <si>
    <t>июля</t>
  </si>
  <si>
    <t>за   июль  2021 г.</t>
  </si>
  <si>
    <t>ост.на 01.08</t>
  </si>
  <si>
    <t>смена сгона д 32</t>
  </si>
  <si>
    <t>вентиль  32</t>
  </si>
  <si>
    <t>1шт</t>
  </si>
  <si>
    <t xml:space="preserve">тройник </t>
  </si>
  <si>
    <t>американка 32</t>
  </si>
  <si>
    <t>муфта 32</t>
  </si>
  <si>
    <t>сгон 32</t>
  </si>
  <si>
    <t>смена труб д 25 п.пр. (4мп)</t>
  </si>
  <si>
    <t>смена труб д 20 п.пр. (2мп)</t>
  </si>
  <si>
    <t xml:space="preserve">смена гебо (1шт) </t>
  </si>
  <si>
    <t>труба д 25 п.пр.</t>
  </si>
  <si>
    <t>4мп</t>
  </si>
  <si>
    <t>труба д 20 п.пр.</t>
  </si>
  <si>
    <t>2мп</t>
  </si>
  <si>
    <t>гебо 3/4</t>
  </si>
  <si>
    <t>муфта 25</t>
  </si>
  <si>
    <t>2шт</t>
  </si>
  <si>
    <t>диск</t>
  </si>
  <si>
    <t>смена вентиля д 32 (3шт) подвал</t>
  </si>
  <si>
    <t>смена вентиля д 15 (1шт) подвал</t>
  </si>
  <si>
    <t>3шт</t>
  </si>
  <si>
    <t>смена сгона д 32 (1шт) т.п.</t>
  </si>
  <si>
    <t>смена сгона д 15 (1шт) т.п.</t>
  </si>
  <si>
    <t>муфта 40</t>
  </si>
  <si>
    <t>вентиль д 15</t>
  </si>
  <si>
    <t>сгон 15</t>
  </si>
  <si>
    <t>смена ламп (3шт) п-д 3</t>
  </si>
  <si>
    <t>лампа</t>
  </si>
  <si>
    <t>смена ламп (6шт) п-д 5</t>
  </si>
  <si>
    <t>6шт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</si>
</sst>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16">
      <selection activeCell="M58" sqref="M5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0</v>
      </c>
      <c r="M6" s="44">
        <f>L6*160.174*1.302</f>
        <v>0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12.5</v>
      </c>
      <c r="M17" s="44">
        <f t="shared" si="0"/>
        <v>2606.8318500000005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18.73</v>
      </c>
      <c r="M20" s="33">
        <f>SUM(M6:M19)</f>
        <v>3906.0768440400007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153</v>
      </c>
      <c r="L24" s="55">
        <f>3*1.03</f>
        <v>3.09</v>
      </c>
      <c r="M24" s="49">
        <f aca="true" t="shared" si="1" ref="M24:M38">L24*160.174*1.302*1.15</f>
        <v>741.0701583179999</v>
      </c>
    </row>
    <row r="25" spans="1:13" ht="12.75">
      <c r="A25" t="s">
        <v>105</v>
      </c>
      <c r="J25" s="20">
        <v>2</v>
      </c>
      <c r="K25" s="52" t="s">
        <v>135</v>
      </c>
      <c r="L25" s="44">
        <v>0.41</v>
      </c>
      <c r="M25" s="49">
        <f t="shared" si="1"/>
        <v>98.32969738199999</v>
      </c>
    </row>
    <row r="26" spans="1:13" ht="12.75">
      <c r="A26" t="s">
        <v>106</v>
      </c>
      <c r="J26" s="20">
        <v>3</v>
      </c>
      <c r="K26" s="52" t="s">
        <v>142</v>
      </c>
      <c r="L26" s="44">
        <f>0.04*184.3</f>
        <v>7.372000000000001</v>
      </c>
      <c r="M26" s="49">
        <f t="shared" si="1"/>
        <v>1768.0159246344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143</v>
      </c>
      <c r="L27" s="50">
        <f>0.02*224.9</f>
        <v>4.498</v>
      </c>
      <c r="M27" s="49">
        <f t="shared" si="1"/>
        <v>1078.7487288396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144</v>
      </c>
      <c r="L28" s="25">
        <v>1.03</v>
      </c>
      <c r="M28" s="49">
        <f t="shared" si="1"/>
        <v>247.02338610599998</v>
      </c>
    </row>
    <row r="29" spans="1:13" ht="12.75">
      <c r="A29" t="s">
        <v>109</v>
      </c>
      <c r="B29" s="1"/>
      <c r="C29" s="8"/>
      <c r="D29" s="8"/>
      <c r="J29" s="20">
        <v>6</v>
      </c>
      <c r="K29" s="52" t="s">
        <v>154</v>
      </c>
      <c r="L29" s="25">
        <v>0.81</v>
      </c>
      <c r="M29" s="49">
        <f t="shared" si="1"/>
        <v>194.261109462</v>
      </c>
    </row>
    <row r="30" spans="10:13" ht="12.75">
      <c r="J30" s="20">
        <v>7</v>
      </c>
      <c r="K30" s="20" t="s">
        <v>156</v>
      </c>
      <c r="L30" s="44">
        <v>0.41</v>
      </c>
      <c r="M30" s="49">
        <f t="shared" si="1"/>
        <v>98.32969738199999</v>
      </c>
    </row>
    <row r="31" spans="2:13" ht="12.75">
      <c r="B31" t="s">
        <v>0</v>
      </c>
      <c r="J31" s="20">
        <v>8</v>
      </c>
      <c r="K31" s="20" t="s">
        <v>157</v>
      </c>
      <c r="L31" s="25">
        <v>0.28</v>
      </c>
      <c r="M31" s="49">
        <f t="shared" si="1"/>
        <v>67.15198845600001</v>
      </c>
    </row>
    <row r="32" spans="10:13" ht="12.75">
      <c r="J32" s="20">
        <v>9</v>
      </c>
      <c r="K32" s="20" t="s">
        <v>161</v>
      </c>
      <c r="L32" s="25">
        <v>0.21</v>
      </c>
      <c r="M32" s="49">
        <f t="shared" si="1"/>
        <v>50.363991342000006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 t="s">
        <v>163</v>
      </c>
      <c r="L33" s="25">
        <f>0.06*7.1</f>
        <v>0.426</v>
      </c>
      <c r="M33" s="49">
        <f t="shared" si="1"/>
        <v>102.16695386519999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49">
        <f t="shared" si="1"/>
        <v>0</v>
      </c>
    </row>
    <row r="37" spans="10:13" ht="12.75">
      <c r="J37" s="20">
        <v>14</v>
      </c>
      <c r="K37" s="20"/>
      <c r="L37" s="25"/>
      <c r="M37" s="49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9">
        <f t="shared" si="1"/>
        <v>0</v>
      </c>
    </row>
    <row r="39" spans="10:13" ht="12.75">
      <c r="J39" s="20"/>
      <c r="K39" s="30" t="s">
        <v>58</v>
      </c>
      <c r="L39" s="28">
        <f>SUM(L24:L38)</f>
        <v>18.536</v>
      </c>
      <c r="M39" s="33">
        <f>SUM(M24:M38)</f>
        <v>4445.461635787201</v>
      </c>
    </row>
    <row r="40" spans="1:11" ht="12.75">
      <c r="A40" s="2" t="s">
        <v>6</v>
      </c>
      <c r="F40" s="11">
        <v>51873.52</v>
      </c>
      <c r="K40" s="1" t="s">
        <v>62</v>
      </c>
    </row>
    <row r="41" spans="1:13" ht="12.75">
      <c r="A41" t="s">
        <v>7</v>
      </c>
      <c r="F41" s="5">
        <v>44820.96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0.8640431572794752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155</v>
      </c>
      <c r="M43" s="51">
        <f>3*1040.33</f>
        <v>3120.99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45720.96</v>
      </c>
      <c r="J44" s="20">
        <v>2</v>
      </c>
      <c r="K44" s="20" t="s">
        <v>138</v>
      </c>
      <c r="L44" s="25" t="s">
        <v>137</v>
      </c>
      <c r="M44" s="25">
        <v>56.75</v>
      </c>
    </row>
    <row r="45" spans="10:13" ht="12.75">
      <c r="J45" s="20">
        <v>3</v>
      </c>
      <c r="K45" s="20" t="s">
        <v>139</v>
      </c>
      <c r="L45" s="25" t="s">
        <v>151</v>
      </c>
      <c r="M45" s="44">
        <f>320.27+199.27</f>
        <v>519.54</v>
      </c>
    </row>
    <row r="46" spans="2:13" ht="12.75">
      <c r="B46" s="1" t="s">
        <v>10</v>
      </c>
      <c r="C46" s="1"/>
      <c r="J46" s="20">
        <v>4</v>
      </c>
      <c r="K46" s="20" t="s">
        <v>140</v>
      </c>
      <c r="L46" s="25" t="s">
        <v>137</v>
      </c>
      <c r="M46" s="25">
        <v>75</v>
      </c>
    </row>
    <row r="47" spans="10:13" ht="12.75">
      <c r="J47" s="20">
        <v>5</v>
      </c>
      <c r="K47" s="20" t="s">
        <v>141</v>
      </c>
      <c r="L47" s="25" t="s">
        <v>155</v>
      </c>
      <c r="M47" s="44">
        <f>3*72</f>
        <v>216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145</v>
      </c>
      <c r="L48" s="25" t="s">
        <v>146</v>
      </c>
      <c r="M48" s="25">
        <f>4*90</f>
        <v>360</v>
      </c>
    </row>
    <row r="49" spans="1:13" ht="12.75">
      <c r="A49" t="s">
        <v>12</v>
      </c>
      <c r="F49" s="11">
        <f>7125*1.302</f>
        <v>9276.75</v>
      </c>
      <c r="J49" s="20">
        <v>7</v>
      </c>
      <c r="K49" s="20" t="s">
        <v>147</v>
      </c>
      <c r="L49" s="25" t="s">
        <v>148</v>
      </c>
      <c r="M49" s="25">
        <f>2*63</f>
        <v>126</v>
      </c>
    </row>
    <row r="50" spans="1:13" ht="12.75">
      <c r="A50" s="6" t="s">
        <v>15</v>
      </c>
      <c r="F50" s="11">
        <f>1745*1.302</f>
        <v>2271.9900000000002</v>
      </c>
      <c r="J50" s="20">
        <v>8</v>
      </c>
      <c r="K50" s="20" t="s">
        <v>149</v>
      </c>
      <c r="L50" s="25" t="s">
        <v>137</v>
      </c>
      <c r="M50" s="25">
        <v>597.67</v>
      </c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9</v>
      </c>
      <c r="K51" s="20" t="s">
        <v>150</v>
      </c>
      <c r="L51" s="25" t="s">
        <v>151</v>
      </c>
      <c r="M51" s="25">
        <v>66.88</v>
      </c>
    </row>
    <row r="52" spans="1:13" ht="12.75">
      <c r="A52" s="4" t="s">
        <v>34</v>
      </c>
      <c r="F52" s="32">
        <f>F49+F50+F51</f>
        <v>11548.74</v>
      </c>
      <c r="J52" s="20">
        <v>10</v>
      </c>
      <c r="K52" s="20" t="s">
        <v>152</v>
      </c>
      <c r="L52" s="25" t="s">
        <v>137</v>
      </c>
      <c r="M52" s="25">
        <v>29.5</v>
      </c>
    </row>
    <row r="53" spans="1:13" ht="12.75">
      <c r="A53" s="4" t="s">
        <v>16</v>
      </c>
      <c r="J53" s="20">
        <v>11</v>
      </c>
      <c r="K53" s="20" t="s">
        <v>158</v>
      </c>
      <c r="L53" s="25" t="s">
        <v>137</v>
      </c>
      <c r="M53" s="25">
        <v>14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159</v>
      </c>
      <c r="L54" s="25" t="s">
        <v>137</v>
      </c>
      <c r="M54" s="25">
        <v>291.7</v>
      </c>
    </row>
    <row r="55" spans="1:13" ht="12.75">
      <c r="A55" t="s">
        <v>77</v>
      </c>
      <c r="B55">
        <v>869.5</v>
      </c>
      <c r="C55" t="s">
        <v>13</v>
      </c>
      <c r="D55" s="5">
        <v>0.4</v>
      </c>
      <c r="E55" t="s">
        <v>14</v>
      </c>
      <c r="F55" s="11">
        <f>B55*D55</f>
        <v>347.8</v>
      </c>
      <c r="J55" s="20">
        <v>13</v>
      </c>
      <c r="K55" s="20" t="s">
        <v>160</v>
      </c>
      <c r="L55" s="25" t="s">
        <v>137</v>
      </c>
      <c r="M55" s="25">
        <v>32</v>
      </c>
    </row>
    <row r="56" spans="1:13" ht="12.75">
      <c r="A56" s="4" t="s">
        <v>17</v>
      </c>
      <c r="B56" s="10"/>
      <c r="C56" s="10"/>
      <c r="F56" s="32">
        <f>SUM(F54:F55)</f>
        <v>347.8</v>
      </c>
      <c r="J56" s="20">
        <v>14</v>
      </c>
      <c r="K56" s="20" t="s">
        <v>162</v>
      </c>
      <c r="L56" s="25" t="s">
        <v>155</v>
      </c>
      <c r="M56" s="25">
        <f>3*11.7</f>
        <v>35.099999999999994</v>
      </c>
    </row>
    <row r="57" spans="1:13" ht="12.75">
      <c r="A57" s="4" t="s">
        <v>18</v>
      </c>
      <c r="B57" s="4"/>
      <c r="J57" s="20">
        <v>15</v>
      </c>
      <c r="K57" s="20" t="s">
        <v>162</v>
      </c>
      <c r="L57" s="25" t="s">
        <v>164</v>
      </c>
      <c r="M57" s="25">
        <f>6*11.7</f>
        <v>70.19999999999999</v>
      </c>
    </row>
    <row r="58" spans="1:13" ht="12.75">
      <c r="A58" t="s">
        <v>19</v>
      </c>
      <c r="C58" s="45">
        <v>304687</v>
      </c>
      <c r="D58">
        <v>224780.8</v>
      </c>
      <c r="E58">
        <v>3122.1</v>
      </c>
      <c r="F58" s="34">
        <f>C58/D58*E58</f>
        <v>4231.959681164939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3906.0768440400007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4445.461635787201</v>
      </c>
      <c r="J60" s="20"/>
      <c r="K60" s="20"/>
      <c r="L60" s="31" t="s">
        <v>65</v>
      </c>
      <c r="M60" s="28">
        <f>SUM(M43:M59)</f>
        <v>5611.33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5611.33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0.34</v>
      </c>
      <c r="E65" s="56" t="s">
        <v>14</v>
      </c>
      <c r="F65" s="57">
        <f>B65*D65</f>
        <v>1061.5140000000001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19256.34216099214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0.81</v>
      </c>
      <c r="E73" t="s">
        <v>14</v>
      </c>
      <c r="F73" s="11">
        <f>B73*D73</f>
        <v>2528.9010000000003</v>
      </c>
    </row>
    <row r="74" spans="1:6" ht="12.75">
      <c r="A74" s="4" t="s">
        <v>29</v>
      </c>
      <c r="F74" s="32">
        <f>F70+F73</f>
        <v>3278.2050000000004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2.35</v>
      </c>
      <c r="E77" t="s">
        <v>14</v>
      </c>
      <c r="F77" s="11">
        <f>B77*D77</f>
        <v>7336.935</v>
      </c>
    </row>
    <row r="78" spans="1:6" ht="12.75">
      <c r="A78" s="4" t="s">
        <v>32</v>
      </c>
      <c r="F78" s="32">
        <f>SUM(F77)</f>
        <v>7336.935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41768.022160992135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2422.5452853375436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2011.68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396.66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1762.67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48361.577446329684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44378</v>
      </c>
      <c r="C87" s="39">
        <v>11862</v>
      </c>
      <c r="D87" s="42">
        <f>F44</f>
        <v>45720.96</v>
      </c>
      <c r="E87" s="42">
        <f>F85</f>
        <v>48361.577446329684</v>
      </c>
      <c r="F87" s="43">
        <f>C87+D87-E87</f>
        <v>9221.382553670315</v>
      </c>
    </row>
    <row r="89" spans="1:6" ht="12.75">
      <c r="A89" t="s">
        <v>110</v>
      </c>
      <c r="C89" s="47">
        <v>44378</v>
      </c>
      <c r="D89" s="8" t="s">
        <v>111</v>
      </c>
      <c r="E89" s="47">
        <v>44408</v>
      </c>
      <c r="F89" t="s">
        <v>112</v>
      </c>
    </row>
    <row r="90" spans="1:7" ht="12.75">
      <c r="A90" t="s">
        <v>113</v>
      </c>
      <c r="F90" s="48">
        <f>E87</f>
        <v>48361.577446329684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2021-12-01T07:26:23Z</dcterms:modified>
  <cp:category/>
  <cp:version/>
  <cp:contentType/>
  <cp:contentStatus/>
</cp:coreProperties>
</file>