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<sst xmlns="http://schemas.openxmlformats.org/spreadsheetml/2006/main" count="164" uniqueCount="144">
  <si>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</si>
  <si>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</si>
  <si>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</si>
  <si>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</si>
  <si>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</si>
  <si>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</si>
  <si>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</si>
  <si>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</si>
  <si>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</si>
  <si>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</si>
  <si>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</si>
  <si>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</si>
  <si>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</si>
  <si>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</si>
  <si>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</si>
  <si>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</si>
  <si>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</si>
  <si>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</si>
  <si>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</si>
  <si>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</si>
  <si>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</si>
  <si>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</si>
  <si>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</si>
  <si>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</si>
  <si>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</si>
  <si>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</si>
  <si>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</si>
  <si>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</si>
  <si>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</si>
  <si>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</si>
  <si>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</si>
  <si>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</si>
  <si>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</si>
  <si>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</si>
  <si>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</si>
  <si>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</si>
  <si>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</si>
  <si>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</si>
  <si>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</si>
  <si>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</si>
  <si>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</si>
  <si>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</si>
  <si>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</si>
  <si>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</si>
  <si>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</si>
  <si>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</si>
  <si>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</si>
  <si>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</si>
  <si>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</si>
  <si>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</si>
  <si>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</si>
  <si>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</si>
  <si>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</si>
  <si>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</si>
  <si>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</si>
  <si>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</si>
  <si>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</si>
  <si>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</si>
  <si>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</si>
  <si>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</si>
  <si>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</si>
  <si>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</si>
  <si>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</si>
  <si>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</si>
  <si>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</si>
  <si>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</si>
  <si>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</si>
  <si>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</si>
  <si>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</si>
  <si>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</si>
  <si>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</si>
  <si>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</si>
  <si>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</si>
  <si>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</si>
  <si>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</si>
  <si>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</si>
  <si>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</si>
  <si>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</si>
  <si>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</si>
  <si>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</si>
  <si>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</si>
  <si>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</si>
  <si>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</si>
  <si>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</si>
  <si>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</si>
  <si>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</si>
  <si>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</si>
  <si>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</si>
  <si>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</si>
  <si>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</si>
  <si>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</si>
  <si>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</si>
  <si>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</si>
  <si>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</si>
  <si>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</si>
  <si>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</si>
  <si>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</si>
  <si>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</si>
  <si>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</si>
  <si>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</si>
  <si>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</si>
  <si>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</si>
  <si>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</si>
  <si>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</si>
  <si>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</si>
  <si>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</si>
  <si>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</si>
  <si>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</si>
  <si>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</si>
  <si>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</si>
  <si>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</si>
  <si>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</si>
  <si>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</si>
  <si>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</si>
  <si>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</si>
  <si>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</si>
  <si>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</si>
  <si>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</si>
  <si>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</si>
  <si>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</si>
  <si>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</si>
  <si>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</si>
  <si>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</si>
  <si>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</si>
  <si>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</si>
  <si>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</si>
  <si>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</si>
  <si>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</si>
  <si>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</si>
  <si>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</si>
  <si>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</si>
  <si>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</si>
  <si>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</si>
  <si>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</si>
  <si>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2021г.</t>
  </si>
  <si>
    <t>за   январь  2021 г.</t>
  </si>
  <si>
    <t>ост.на 01.02</t>
  </si>
  <si>
    <t>работа по договору</t>
  </si>
  <si>
    <t>смена эл.провода (5мп) улица</t>
  </si>
  <si>
    <t>эл.провод</t>
  </si>
  <si>
    <t>5мп</t>
  </si>
  <si>
    <t xml:space="preserve">смена светильника (3шт) </t>
  </si>
  <si>
    <t xml:space="preserve">светильник </t>
  </si>
  <si>
    <t>3шт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</si>
</sst>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185" fontId="0" fillId="0" borderId="16" xfId="0" applyNumberForma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2" sqref="M42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87</v>
      </c>
      <c r="D2" s="8">
        <v>1</v>
      </c>
      <c r="K2" s="5" t="s">
        <v>135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133</v>
      </c>
      <c r="G5" s="8" t="s">
        <v>134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0</v>
      </c>
      <c r="M6" s="46">
        <f>L6*160.174*1.302</f>
        <v>0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53</v>
      </c>
      <c r="K17" s="26" t="s">
        <v>84</v>
      </c>
      <c r="L17" s="21">
        <v>0</v>
      </c>
      <c r="M17" s="46">
        <f t="shared" si="0"/>
        <v>0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300.30702912000004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104</v>
      </c>
      <c r="J20" s="20"/>
      <c r="K20" s="27" t="s">
        <v>57</v>
      </c>
      <c r="L20" s="28">
        <f>SUM(L6:L19)</f>
        <v>1.94</v>
      </c>
      <c r="M20" s="34">
        <f>SUM(M6:M19)</f>
        <v>404.58030312000005</v>
      </c>
    </row>
    <row r="21" spans="1:11" ht="12.75">
      <c r="A21" t="s">
        <v>129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 t="s">
        <v>137</v>
      </c>
      <c r="L24" s="46"/>
      <c r="M24" s="33">
        <v>14256</v>
      </c>
    </row>
    <row r="25" spans="1:13" ht="12.75">
      <c r="A25" t="s">
        <v>108</v>
      </c>
      <c r="J25" s="20">
        <v>2</v>
      </c>
      <c r="K25" s="20" t="s">
        <v>138</v>
      </c>
      <c r="L25" s="46">
        <f>0.05*19</f>
        <v>0.9500000000000001</v>
      </c>
      <c r="M25" s="33">
        <f>L25*126.87*1.302*1.15</f>
        <v>180.46432845</v>
      </c>
    </row>
    <row r="26" spans="1:13" ht="12.75">
      <c r="A26" t="s">
        <v>109</v>
      </c>
      <c r="J26" s="20">
        <v>3</v>
      </c>
      <c r="K26" s="20" t="s">
        <v>141</v>
      </c>
      <c r="L26" s="46">
        <f>0.03*89.1</f>
        <v>2.6729999999999996</v>
      </c>
      <c r="M26" s="33">
        <f>L26*126.87*1.302*1.15</f>
        <v>507.76963152299993</v>
      </c>
    </row>
    <row r="27" spans="1:13" ht="12.75">
      <c r="A27" s="48" t="s">
        <v>110</v>
      </c>
      <c r="B27" s="48"/>
      <c r="C27" s="48"/>
      <c r="D27" s="48"/>
      <c r="E27" s="48"/>
      <c r="F27" s="48"/>
      <c r="G27" s="48"/>
      <c r="H27" s="48"/>
      <c r="J27" s="20">
        <v>4</v>
      </c>
      <c r="K27" s="20"/>
      <c r="L27" s="25"/>
      <c r="M27" s="33">
        <f aca="true" t="shared" si="1" ref="M27:M35">L27*126.87*1.302*1.15</f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248</v>
      </c>
      <c r="F36" t="s">
        <v>65</v>
      </c>
      <c r="J36" s="20"/>
      <c r="K36" s="30" t="s">
        <v>57</v>
      </c>
      <c r="L36" s="28">
        <f>SUM(L24:L24)</f>
        <v>0</v>
      </c>
      <c r="M36" s="34">
        <f>SUM(M24:M35)</f>
        <v>14944.233959973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62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63</v>
      </c>
    </row>
    <row r="40" spans="1:13" ht="12.75">
      <c r="A40" s="2" t="s">
        <v>6</v>
      </c>
      <c r="F40" s="11">
        <f>42890.63+249.71</f>
        <v>43140.34</v>
      </c>
      <c r="J40" s="20">
        <v>1</v>
      </c>
      <c r="K40" s="20" t="s">
        <v>139</v>
      </c>
      <c r="L40" s="25" t="s">
        <v>140</v>
      </c>
      <c r="M40" s="25">
        <f>5*7.6</f>
        <v>38</v>
      </c>
    </row>
    <row r="41" spans="1:13" ht="12.75">
      <c r="A41" t="s">
        <v>7</v>
      </c>
      <c r="F41" s="11">
        <v>38716.66</v>
      </c>
      <c r="J41" s="20">
        <v>2</v>
      </c>
      <c r="K41" s="20" t="s">
        <v>142</v>
      </c>
      <c r="L41" s="25" t="s">
        <v>143</v>
      </c>
      <c r="M41" s="25">
        <f>3*240.63</f>
        <v>721.89</v>
      </c>
    </row>
    <row r="42" spans="2:13" ht="12.75">
      <c r="B42" t="s">
        <v>8</v>
      </c>
      <c r="F42" s="9">
        <f>F41/F40</f>
        <v>0.8974583881350959</v>
      </c>
      <c r="J42" s="20">
        <v>3</v>
      </c>
      <c r="K42" s="20"/>
      <c r="L42" s="25"/>
      <c r="M42" s="25"/>
    </row>
    <row r="43" spans="1:13" ht="12.75">
      <c r="A43" t="s">
        <v>128</v>
      </c>
      <c r="E43" s="56"/>
      <c r="F43" s="11">
        <f>(513.2*13.76)+250+400</f>
        <v>7711.6320000000005</v>
      </c>
      <c r="J43" s="20">
        <v>4</v>
      </c>
      <c r="K43" s="51"/>
      <c r="L43" s="52"/>
      <c r="M43" s="55"/>
    </row>
    <row r="44" spans="1:13" ht="12.75">
      <c r="A44" s="3" t="s">
        <v>9</v>
      </c>
      <c r="B44" s="3"/>
      <c r="C44" s="3"/>
      <c r="D44" s="3"/>
      <c r="E44" s="1"/>
      <c r="F44" s="8">
        <f>F41+F43</f>
        <v>46428.292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745.6*1.302</f>
        <v>970.7712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2080*1.302</f>
        <v>2708.1600000000003</v>
      </c>
      <c r="J50" s="20">
        <v>11</v>
      </c>
      <c r="K50" s="20"/>
      <c r="L50" s="25"/>
      <c r="M50" s="25"/>
    </row>
    <row r="51" spans="1:13" ht="12.75">
      <c r="A51" s="61" t="s">
        <v>85</v>
      </c>
      <c r="B51" s="58"/>
      <c r="C51" s="58"/>
      <c r="D51" s="58"/>
      <c r="E51" s="62">
        <v>0</v>
      </c>
      <c r="F51" s="59">
        <f>E33*E51</f>
        <v>0</v>
      </c>
      <c r="J51" s="20">
        <v>12</v>
      </c>
      <c r="K51" s="20"/>
      <c r="L51" s="25"/>
      <c r="M51" s="60"/>
    </row>
    <row r="52" spans="1:13" ht="12.75">
      <c r="A52" s="4" t="s">
        <v>32</v>
      </c>
      <c r="B52" s="1"/>
      <c r="F52" s="32">
        <f>F49+F50+F51</f>
        <v>3678.9312000000004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82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0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7">
        <v>300307</v>
      </c>
      <c r="D58">
        <v>224780.8</v>
      </c>
      <c r="E58">
        <v>2844.4</v>
      </c>
      <c r="F58" s="35">
        <f>C58/D58*E58</f>
        <v>3800.116517069074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404.58030312000005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14944.233959973</v>
      </c>
      <c r="J60" s="20">
        <v>21</v>
      </c>
      <c r="K60" s="20"/>
      <c r="L60" s="25"/>
      <c r="M60" s="25"/>
    </row>
    <row r="61" spans="1:13" ht="12.75">
      <c r="A61" t="s">
        <v>74</v>
      </c>
      <c r="F61" s="5">
        <f>0*600*1.302</f>
        <v>0</v>
      </c>
      <c r="J61" s="20"/>
      <c r="K61" s="20"/>
      <c r="L61" s="31" t="s">
        <v>64</v>
      </c>
      <c r="M61" s="28">
        <f>SUM(M40:M60)</f>
        <v>759.89</v>
      </c>
    </row>
    <row r="62" spans="1:6" ht="12.75">
      <c r="A62" t="s">
        <v>22</v>
      </c>
      <c r="F62" s="5">
        <f>M61</f>
        <v>759.89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0.36</v>
      </c>
      <c r="E65" t="s">
        <v>14</v>
      </c>
      <c r="F65" s="11">
        <f>B65*D65</f>
        <v>1023.984</v>
      </c>
    </row>
    <row r="66" spans="1:6" ht="12.75">
      <c r="A66" s="58" t="s">
        <v>77</v>
      </c>
      <c r="B66" s="58" t="s">
        <v>78</v>
      </c>
      <c r="C66" s="58"/>
      <c r="D66" s="59"/>
      <c r="E66" s="58"/>
      <c r="F66" s="59">
        <v>0</v>
      </c>
    </row>
    <row r="67" spans="1:6" ht="12.75">
      <c r="A67" s="58" t="s">
        <v>86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68</v>
      </c>
      <c r="B68" s="4"/>
      <c r="C68" s="10"/>
      <c r="F68" s="32">
        <f>SUM(F58:F67)</f>
        <v>20932.804780162074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0.24</v>
      </c>
      <c r="E70" t="s">
        <v>14</v>
      </c>
      <c r="F70" s="11">
        <f>B70*D70</f>
        <v>682.656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1.09</v>
      </c>
      <c r="F73" s="11">
        <f>B73*D73</f>
        <v>3100.396</v>
      </c>
    </row>
    <row r="74" spans="1:6" ht="12.75">
      <c r="A74" s="4" t="s">
        <v>28</v>
      </c>
      <c r="B74" s="1"/>
      <c r="F74" s="32">
        <f>F70+F73</f>
        <v>3783.052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1.89</v>
      </c>
      <c r="F77" s="11">
        <f>B77*D77</f>
        <v>5375.916</v>
      </c>
    </row>
    <row r="78" spans="1:6" ht="12.75">
      <c r="A78" s="4" t="s">
        <v>30</v>
      </c>
      <c r="B78" s="1"/>
      <c r="F78" s="32">
        <f>SUM(F77)</f>
        <v>5375.916</v>
      </c>
    </row>
    <row r="79" spans="1:6" ht="12.75">
      <c r="A79" s="63" t="s">
        <v>81</v>
      </c>
      <c r="B79" s="64"/>
      <c r="C79" s="58"/>
      <c r="D79" s="62">
        <v>0</v>
      </c>
      <c r="E79" s="58"/>
      <c r="F79" s="65">
        <f>D79*E33</f>
        <v>0</v>
      </c>
    </row>
    <row r="80" spans="1:6" ht="12.75">
      <c r="A80" s="1" t="s">
        <v>31</v>
      </c>
      <c r="B80" s="1"/>
      <c r="F80" s="32">
        <f>F52+F56+F68+F74+F78+F79</f>
        <v>33770.70398016207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1958.7008308493998</v>
      </c>
      <c r="I81" s="7"/>
    </row>
    <row r="82" spans="1:9" ht="12.75">
      <c r="A82" s="1"/>
      <c r="B82" s="36" t="s">
        <v>130</v>
      </c>
      <c r="C82" s="45"/>
      <c r="D82" s="1"/>
      <c r="E82" s="53"/>
      <c r="F82" s="57">
        <v>6881.6</v>
      </c>
      <c r="I82" s="7"/>
    </row>
    <row r="83" spans="1:9" ht="12.75">
      <c r="A83" s="1"/>
      <c r="B83" s="36" t="s">
        <v>131</v>
      </c>
      <c r="C83" s="45"/>
      <c r="D83" s="1"/>
      <c r="E83" s="53"/>
      <c r="F83" s="54">
        <v>226.47</v>
      </c>
      <c r="I83" s="7"/>
    </row>
    <row r="84" spans="1:9" ht="12.75">
      <c r="A84" s="1"/>
      <c r="B84" s="36" t="s">
        <v>132</v>
      </c>
      <c r="C84" s="45"/>
      <c r="D84" s="1"/>
      <c r="E84" s="53"/>
      <c r="F84" s="54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42837.47481101147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136</v>
      </c>
    </row>
    <row r="87" spans="1:6" ht="12.75">
      <c r="A87" s="13"/>
      <c r="B87" s="39">
        <v>44197</v>
      </c>
      <c r="C87" s="40">
        <v>-707204</v>
      </c>
      <c r="D87" s="43">
        <f>F44</f>
        <v>46428.292</v>
      </c>
      <c r="E87" s="43">
        <f>F85</f>
        <v>42837.47481101147</v>
      </c>
      <c r="F87" s="44">
        <f>C87+D87-E87</f>
        <v>-703613.1828110114</v>
      </c>
    </row>
    <row r="89" spans="1:6" ht="13.5" thickBot="1">
      <c r="A89" t="s">
        <v>113</v>
      </c>
      <c r="C89" s="49">
        <v>44197</v>
      </c>
      <c r="D89" s="8" t="s">
        <v>114</v>
      </c>
      <c r="E89" s="49">
        <v>44227</v>
      </c>
      <c r="F89" t="s">
        <v>115</v>
      </c>
    </row>
    <row r="90" spans="1:7" ht="13.5" thickBot="1">
      <c r="A90" t="s">
        <v>116</v>
      </c>
      <c r="F90" s="50">
        <f>E87</f>
        <v>42837.47481101147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2017-08-21T12:44:39Z</cp:lastPrinted>
  <dcterms:created xsi:type="dcterms:W3CDTF">2008-08-18T07:30:19Z</dcterms:created>
  <dcterms:modified xsi:type="dcterms:W3CDTF">2021-04-20T13:20:03Z</dcterms:modified>
  <cp:category/>
  <cp:version/>
  <cp:contentType/>
  <cp:contentStatus/>
</cp:coreProperties>
</file>