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<sst xmlns="http://schemas.openxmlformats.org/spreadsheetml/2006/main" count="237" uniqueCount="185">
  <si>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</si>
  <si>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</si>
  <si>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</si>
  <si>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</si>
  <si>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</si>
  <si>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</si>
  <si>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</si>
  <si>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</si>
  <si>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</si>
  <si>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</si>
  <si>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</si>
  <si>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</si>
  <si>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</si>
  <si>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</si>
  <si>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</si>
  <si>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</si>
  <si>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</si>
  <si>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</si>
  <si>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</si>
  <si>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</si>
  <si>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</si>
  <si>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</si>
  <si>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</si>
  <si>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</si>
  <si>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</si>
  <si>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</si>
  <si>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</si>
  <si>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</si>
  <si>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</si>
  <si>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</si>
  <si>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</si>
  <si>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</si>
  <si>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</si>
  <si>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</si>
  <si>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</si>
  <si>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</si>
  <si>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</si>
  <si>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</si>
  <si>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</si>
  <si>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</si>
  <si>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</si>
  <si>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</si>
  <si>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</si>
  <si>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</si>
  <si>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</si>
  <si>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</si>
  <si>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</si>
  <si>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</si>
  <si>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</si>
  <si>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</si>
  <si>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</si>
  <si>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</si>
  <si>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</si>
  <si>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</si>
  <si>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</si>
  <si>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</si>
  <si>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</si>
  <si>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</si>
  <si>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</si>
  <si>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</si>
  <si>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</si>
  <si>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</si>
  <si>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</si>
  <si>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</si>
  <si>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</si>
  <si>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</si>
  <si>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</si>
  <si>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</si>
  <si>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</si>
  <si>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</si>
  <si>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</si>
  <si>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</si>
  <si>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</si>
  <si>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</si>
  <si>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</si>
  <si>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</si>
  <si>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</si>
  <si>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</si>
  <si>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</si>
  <si>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</si>
  <si>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</si>
  <si>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</si>
  <si>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</si>
  <si>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</si>
  <si>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</si>
  <si>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</si>
  <si>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</si>
  <si>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</si>
  <si>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</si>
  <si>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</si>
  <si>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</si>
  <si>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</si>
  <si>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</si>
  <si>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</si>
  <si>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</si>
  <si>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</si>
  <si>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</si>
  <si>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</si>
  <si>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</si>
  <si>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</si>
  <si>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</si>
  <si>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</si>
  <si>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</si>
  <si>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</si>
  <si>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</si>
  <si>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</si>
  <si>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</si>
  <si>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</si>
  <si>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</si>
  <si>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</si>
  <si>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</si>
  <si>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</si>
  <si>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</si>
  <si>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</si>
  <si>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</si>
  <si>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</si>
  <si>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</si>
  <si>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</si>
  <si>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</si>
  <si>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</si>
  <si>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</si>
  <si>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</si>
  <si>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</si>
  <si>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</si>
  <si>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</si>
  <si>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</si>
  <si>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</si>
  <si>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</si>
  <si>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</si>
  <si>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</si>
  <si>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</si>
  <si>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2021г.</t>
  </si>
  <si>
    <t>8,9,10</t>
  </si>
  <si>
    <t>октября</t>
  </si>
  <si>
    <t>за   август, сентябрь, октябрь  2021 г.</t>
  </si>
  <si>
    <t>ост.на 01.11</t>
  </si>
  <si>
    <t>смена ламп (6 шт) п-д 3,2</t>
  </si>
  <si>
    <t>лампа</t>
  </si>
  <si>
    <t>6шт</t>
  </si>
  <si>
    <t>смена эл. провода (1мп) п-д2</t>
  </si>
  <si>
    <t>провод</t>
  </si>
  <si>
    <t>1мп</t>
  </si>
  <si>
    <t>изготовление табличек</t>
  </si>
  <si>
    <t>смена труб д 110 пвх (3мп) кв.35</t>
  </si>
  <si>
    <t>муфта 110</t>
  </si>
  <si>
    <t>1шт</t>
  </si>
  <si>
    <t>труба д 110 пвх</t>
  </si>
  <si>
    <t>3мп</t>
  </si>
  <si>
    <t>ревизка</t>
  </si>
  <si>
    <t>тройник 110</t>
  </si>
  <si>
    <t>манжета 110</t>
  </si>
  <si>
    <t>шт</t>
  </si>
  <si>
    <t>редукция</t>
  </si>
  <si>
    <t>смена ламп (3шт) п-д 2</t>
  </si>
  <si>
    <t>смена ламп (9шт) п-д 3,2</t>
  </si>
  <si>
    <t>12шт</t>
  </si>
  <si>
    <t>смена труб д 25 п.пр. (12мп)</t>
  </si>
  <si>
    <t>труба д 25 п.пр.</t>
  </si>
  <si>
    <t>12мп</t>
  </si>
  <si>
    <t>американка 25</t>
  </si>
  <si>
    <t>уголок</t>
  </si>
  <si>
    <t>2шт</t>
  </si>
  <si>
    <t>тройник 25</t>
  </si>
  <si>
    <t>3шт</t>
  </si>
  <si>
    <t>4шт</t>
  </si>
  <si>
    <t>вентиль д 20</t>
  </si>
  <si>
    <t>диск</t>
  </si>
  <si>
    <t xml:space="preserve">смена вентиля д 20 (8шт) </t>
  </si>
  <si>
    <t>8шт</t>
  </si>
  <si>
    <t>бочонок 20</t>
  </si>
  <si>
    <t xml:space="preserve">демонтаж, монтаж радиатора </t>
  </si>
  <si>
    <t>радиатор</t>
  </si>
  <si>
    <t>цанга</t>
  </si>
  <si>
    <t>труба м/пл 20</t>
  </si>
  <si>
    <t xml:space="preserve">смена труб д 25 (4мп) </t>
  </si>
  <si>
    <t>4мп</t>
  </si>
  <si>
    <t>муфта 25</t>
  </si>
  <si>
    <t>труба д 5</t>
  </si>
  <si>
    <t xml:space="preserve">смена труб д 25 (16мп) </t>
  </si>
  <si>
    <t>смена вентиля д 20 (1шт)</t>
  </si>
  <si>
    <t>16мп</t>
  </si>
  <si>
    <t>7шт</t>
  </si>
  <si>
    <t xml:space="preserve">смена замка (1шт) </t>
  </si>
  <si>
    <t>замок</t>
  </si>
  <si>
    <t>смена ламп (3шт) п-д 3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</si>
</sst>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"/>
    <numFmt numFmtId="187" formatCode="0.0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F82" sqref="F82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35</v>
      </c>
    </row>
    <row r="2" spans="3:11" ht="12.75">
      <c r="C2" s="1" t="s">
        <v>85</v>
      </c>
      <c r="D2" s="8" t="s">
        <v>132</v>
      </c>
      <c r="K2" s="5" t="s">
        <v>134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4.11</v>
      </c>
      <c r="M6" s="51">
        <f>L6*160.174*1.302</f>
        <v>857.1263122800001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1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51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1">
        <f t="shared" si="0"/>
        <v>1071.92925672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1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5.14</v>
      </c>
      <c r="M16" s="51">
        <f t="shared" si="0"/>
        <v>1071.92925672</v>
      </c>
    </row>
    <row r="17" spans="5:13" ht="12.75">
      <c r="E17" t="s">
        <v>99</v>
      </c>
      <c r="J17" s="15" t="s">
        <v>54</v>
      </c>
      <c r="K17" s="26" t="s">
        <v>82</v>
      </c>
      <c r="L17" s="21">
        <v>7.5</v>
      </c>
      <c r="M17" s="51">
        <f t="shared" si="0"/>
        <v>1564.09911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1">
        <f t="shared" si="0"/>
        <v>281.53783980000003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1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23.740000000000002</v>
      </c>
      <c r="M20" s="34">
        <f>SUM(M6:M19)</f>
        <v>4950.895049520001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51">
        <f>0.06*7.1</f>
        <v>0.426</v>
      </c>
      <c r="M24" s="33">
        <f aca="true" t="shared" si="1" ref="M24:M41">L24*160.174*1.302*1.15</f>
        <v>102.16695386519999</v>
      </c>
    </row>
    <row r="25" spans="1:13" ht="12.75">
      <c r="A25" t="s">
        <v>106</v>
      </c>
      <c r="J25" s="20">
        <v>2</v>
      </c>
      <c r="K25" s="20" t="s">
        <v>139</v>
      </c>
      <c r="L25" s="25">
        <v>0.19</v>
      </c>
      <c r="M25" s="33">
        <f t="shared" si="1"/>
        <v>45.567420737999996</v>
      </c>
    </row>
    <row r="26" spans="1:13" ht="12.75">
      <c r="A26" t="s">
        <v>107</v>
      </c>
      <c r="J26" s="20">
        <v>3</v>
      </c>
      <c r="K26" s="20" t="s">
        <v>143</v>
      </c>
      <c r="L26" s="25">
        <f>0.03*146.9</f>
        <v>4.407</v>
      </c>
      <c r="M26" s="33">
        <f t="shared" si="1"/>
        <v>1056.9243325914001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153</v>
      </c>
      <c r="L27" s="51">
        <v>0.21</v>
      </c>
      <c r="M27" s="33">
        <f t="shared" si="1"/>
        <v>50.363991342000006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154</v>
      </c>
      <c r="L28" s="25">
        <f>0.09*7.1</f>
        <v>0.6389999999999999</v>
      </c>
      <c r="M28" s="33">
        <f t="shared" si="1"/>
        <v>153.25043079779996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156</v>
      </c>
      <c r="L29" s="51">
        <f>0.12*184.3</f>
        <v>22.116</v>
      </c>
      <c r="M29" s="33">
        <f t="shared" si="1"/>
        <v>5304.047773903199</v>
      </c>
    </row>
    <row r="30" spans="10:13" ht="12.75">
      <c r="J30" s="20">
        <v>7</v>
      </c>
      <c r="K30" s="20" t="s">
        <v>167</v>
      </c>
      <c r="L30" s="25">
        <f>0.08*81</f>
        <v>6.48</v>
      </c>
      <c r="M30" s="33">
        <f t="shared" si="1"/>
        <v>1554.088875696</v>
      </c>
    </row>
    <row r="31" spans="2:13" ht="12.75">
      <c r="B31" t="s">
        <v>0</v>
      </c>
      <c r="J31" s="20">
        <v>8</v>
      </c>
      <c r="K31" s="20" t="s">
        <v>170</v>
      </c>
      <c r="L31" s="25">
        <v>12.04</v>
      </c>
      <c r="M31" s="33">
        <f t="shared" si="1"/>
        <v>2887.535503608</v>
      </c>
    </row>
    <row r="32" spans="10:13" ht="12.75">
      <c r="J32" s="20">
        <v>9</v>
      </c>
      <c r="K32" s="20" t="s">
        <v>174</v>
      </c>
      <c r="L32" s="25">
        <f>0.04*184.3</f>
        <v>7.372000000000001</v>
      </c>
      <c r="M32" s="33">
        <f t="shared" si="1"/>
        <v>1768.0159246344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 t="s">
        <v>178</v>
      </c>
      <c r="L33" s="25">
        <f>0.16*184.3</f>
        <v>29.488000000000003</v>
      </c>
      <c r="M33" s="33">
        <f t="shared" si="1"/>
        <v>7072.0636985376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 t="s">
        <v>179</v>
      </c>
      <c r="L34" s="25">
        <v>0.81</v>
      </c>
      <c r="M34" s="33">
        <f t="shared" si="1"/>
        <v>194.261109462</v>
      </c>
    </row>
    <row r="35" spans="1:13" ht="12.75">
      <c r="A35" t="s">
        <v>3</v>
      </c>
      <c r="J35" s="20">
        <v>12</v>
      </c>
      <c r="K35" s="20" t="s">
        <v>182</v>
      </c>
      <c r="L35" s="25">
        <v>1.07</v>
      </c>
      <c r="M35" s="33">
        <f t="shared" si="1"/>
        <v>256.61652731400005</v>
      </c>
    </row>
    <row r="36" spans="1:13" ht="12.75">
      <c r="A36" t="s">
        <v>4</v>
      </c>
      <c r="E36">
        <v>415.9</v>
      </c>
      <c r="F36" t="s">
        <v>74</v>
      </c>
      <c r="J36" s="20">
        <v>13</v>
      </c>
      <c r="K36" s="20" t="s">
        <v>184</v>
      </c>
      <c r="L36" s="25">
        <v>0.21</v>
      </c>
      <c r="M36" s="33">
        <f t="shared" si="1"/>
        <v>50.363991342000006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5">
        <v>157490.19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5">
        <v>139647.88</v>
      </c>
      <c r="J41" s="20">
        <v>18</v>
      </c>
      <c r="K41" s="20"/>
      <c r="L41" s="25"/>
      <c r="M41" s="33">
        <f t="shared" si="1"/>
        <v>0</v>
      </c>
    </row>
    <row r="42" spans="2:13" ht="12.75">
      <c r="B42" t="s">
        <v>8</v>
      </c>
      <c r="F42" s="9">
        <f>F41/F40</f>
        <v>0.8867084356174819</v>
      </c>
      <c r="J42" s="20"/>
      <c r="K42" s="30" t="s">
        <v>58</v>
      </c>
      <c r="L42" s="28">
        <f>SUM(L24:L41)</f>
        <v>85.458</v>
      </c>
      <c r="M42" s="35">
        <f>SUM(M24:M41)</f>
        <v>20495.2665338316</v>
      </c>
    </row>
    <row r="43" spans="1:11" ht="22.5" customHeight="1">
      <c r="A43" s="67" t="s">
        <v>130</v>
      </c>
      <c r="B43" s="68"/>
      <c r="C43" s="68"/>
      <c r="D43" s="68"/>
      <c r="E43" s="68"/>
      <c r="F43" s="11">
        <f>(99.9+232.9+107.7+37.5+174.78+57.6)*13.79+(250+250+400)</f>
        <v>10696.1402</v>
      </c>
      <c r="K43" s="1" t="s">
        <v>62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150344.0202</v>
      </c>
      <c r="J44" s="22" t="s">
        <v>36</v>
      </c>
      <c r="K44" s="22"/>
      <c r="L44" s="22" t="s">
        <v>63</v>
      </c>
      <c r="M44" s="22" t="s">
        <v>42</v>
      </c>
    </row>
    <row r="45" spans="6:13" ht="12.75">
      <c r="F45" s="5"/>
      <c r="J45" s="23" t="s">
        <v>37</v>
      </c>
      <c r="K45" s="23" t="s">
        <v>38</v>
      </c>
      <c r="L45" s="23"/>
      <c r="M45" s="23" t="s">
        <v>64</v>
      </c>
    </row>
    <row r="46" spans="2:13" ht="12.75">
      <c r="B46" s="1" t="s">
        <v>10</v>
      </c>
      <c r="C46" s="1"/>
      <c r="J46" s="45">
        <v>1</v>
      </c>
      <c r="K46" s="43" t="s">
        <v>137</v>
      </c>
      <c r="L46" s="23" t="s">
        <v>138</v>
      </c>
      <c r="M46" s="59">
        <f>6*11.6</f>
        <v>69.6</v>
      </c>
    </row>
    <row r="47" spans="10:13" ht="12.75">
      <c r="J47" s="45">
        <v>2</v>
      </c>
      <c r="K47" s="43" t="s">
        <v>140</v>
      </c>
      <c r="L47" s="23" t="s">
        <v>141</v>
      </c>
      <c r="M47" s="23">
        <v>11.4</v>
      </c>
    </row>
    <row r="48" spans="1:13" ht="12.75">
      <c r="A48" s="4" t="s">
        <v>11</v>
      </c>
      <c r="B48" s="4"/>
      <c r="C48" s="4"/>
      <c r="D48" s="4"/>
      <c r="E48" s="4"/>
      <c r="F48" s="4"/>
      <c r="J48" s="45">
        <v>3</v>
      </c>
      <c r="K48" s="43" t="s">
        <v>142</v>
      </c>
      <c r="L48" s="23"/>
      <c r="M48" s="59">
        <v>300</v>
      </c>
    </row>
    <row r="49" spans="1:13" ht="12.75">
      <c r="A49" t="s">
        <v>12</v>
      </c>
      <c r="F49" s="11">
        <f>(7461+7956+7956)*1.302</f>
        <v>30431.646</v>
      </c>
      <c r="J49" s="45">
        <v>4</v>
      </c>
      <c r="K49" s="43" t="s">
        <v>144</v>
      </c>
      <c r="L49" s="23" t="s">
        <v>145</v>
      </c>
      <c r="M49" s="23">
        <v>71</v>
      </c>
    </row>
    <row r="50" spans="1:13" ht="12.75">
      <c r="A50" s="6" t="s">
        <v>15</v>
      </c>
      <c r="F50" s="11">
        <f>(2182+2182+2182)*1.302</f>
        <v>8522.892</v>
      </c>
      <c r="J50" s="45">
        <v>5</v>
      </c>
      <c r="K50" s="43" t="s">
        <v>146</v>
      </c>
      <c r="L50" s="23" t="s">
        <v>147</v>
      </c>
      <c r="M50" s="23">
        <f>3*334.97</f>
        <v>1004.9100000000001</v>
      </c>
    </row>
    <row r="51" spans="1:13" ht="12.75">
      <c r="A51" s="60" t="s">
        <v>83</v>
      </c>
      <c r="B51" s="57"/>
      <c r="C51" s="61"/>
      <c r="D51" s="61"/>
      <c r="E51" s="65">
        <v>0</v>
      </c>
      <c r="F51" s="66">
        <f>E51*E33</f>
        <v>0</v>
      </c>
      <c r="J51" s="45">
        <v>6</v>
      </c>
      <c r="K51" s="43" t="s">
        <v>148</v>
      </c>
      <c r="L51" s="23" t="s">
        <v>145</v>
      </c>
      <c r="M51" s="23">
        <v>98</v>
      </c>
    </row>
    <row r="52" spans="1:13" ht="12.75">
      <c r="A52" s="4" t="s">
        <v>33</v>
      </c>
      <c r="D52" s="5"/>
      <c r="F52" s="32">
        <f>F49+F50+F51</f>
        <v>38954.538</v>
      </c>
      <c r="J52" s="46">
        <v>7</v>
      </c>
      <c r="K52" s="20" t="s">
        <v>149</v>
      </c>
      <c r="L52" s="25" t="s">
        <v>145</v>
      </c>
      <c r="M52" s="51">
        <v>164.15</v>
      </c>
    </row>
    <row r="53" spans="1:13" ht="12.75">
      <c r="A53" s="4" t="s">
        <v>16</v>
      </c>
      <c r="D53" s="5"/>
      <c r="J53" s="46">
        <v>8</v>
      </c>
      <c r="K53" s="44" t="s">
        <v>150</v>
      </c>
      <c r="L53" s="25" t="s">
        <v>151</v>
      </c>
      <c r="M53" s="25">
        <v>43</v>
      </c>
    </row>
    <row r="54" spans="1:13" ht="12.75">
      <c r="A54" t="s">
        <v>73</v>
      </c>
      <c r="C54" s="13"/>
      <c r="D54" s="50">
        <v>0</v>
      </c>
      <c r="E54" s="13" t="s">
        <v>14</v>
      </c>
      <c r="F54" s="11">
        <f>E33*D54</f>
        <v>0</v>
      </c>
      <c r="J54" s="46">
        <v>9</v>
      </c>
      <c r="K54" s="44" t="s">
        <v>152</v>
      </c>
      <c r="L54" s="25" t="s">
        <v>145</v>
      </c>
      <c r="M54" s="25">
        <v>59.81</v>
      </c>
    </row>
    <row r="55" spans="1:13" ht="12.75">
      <c r="A55" t="s">
        <v>79</v>
      </c>
      <c r="B55">
        <v>1286.7</v>
      </c>
      <c r="C55" t="s">
        <v>13</v>
      </c>
      <c r="D55" s="5">
        <v>0.5</v>
      </c>
      <c r="E55" t="s">
        <v>14</v>
      </c>
      <c r="F55" s="11">
        <f>B55*D55</f>
        <v>643.35</v>
      </c>
      <c r="J55" s="46">
        <v>10</v>
      </c>
      <c r="K55" s="44" t="s">
        <v>137</v>
      </c>
      <c r="L55" s="25" t="s">
        <v>155</v>
      </c>
      <c r="M55" s="25">
        <f>12*11.56</f>
        <v>138.72</v>
      </c>
    </row>
    <row r="56" spans="1:13" ht="12.75">
      <c r="A56" s="4" t="s">
        <v>17</v>
      </c>
      <c r="B56" s="10"/>
      <c r="C56" s="10"/>
      <c r="F56" s="32">
        <f>SUM(F54:F55)</f>
        <v>643.35</v>
      </c>
      <c r="J56" s="46">
        <v>11</v>
      </c>
      <c r="K56" s="44" t="s">
        <v>157</v>
      </c>
      <c r="L56" s="25" t="s">
        <v>158</v>
      </c>
      <c r="M56" s="25">
        <f>12*145.4</f>
        <v>1744.8000000000002</v>
      </c>
    </row>
    <row r="57" spans="1:13" ht="12.75">
      <c r="A57" s="4" t="s">
        <v>18</v>
      </c>
      <c r="B57" s="4"/>
      <c r="J57" s="46">
        <v>12</v>
      </c>
      <c r="K57" s="44" t="s">
        <v>159</v>
      </c>
      <c r="L57" s="25" t="s">
        <v>145</v>
      </c>
      <c r="M57" s="25">
        <v>141</v>
      </c>
    </row>
    <row r="58" spans="1:13" ht="12.75">
      <c r="A58" t="s">
        <v>19</v>
      </c>
      <c r="C58">
        <v>904049</v>
      </c>
      <c r="D58">
        <v>224780.8</v>
      </c>
      <c r="E58">
        <v>3670.7</v>
      </c>
      <c r="F58" s="36">
        <f>C58/D58*E58</f>
        <v>14763.2389612458</v>
      </c>
      <c r="J58" s="46">
        <v>13</v>
      </c>
      <c r="K58" s="44" t="s">
        <v>160</v>
      </c>
      <c r="L58" s="25" t="s">
        <v>161</v>
      </c>
      <c r="M58" s="25">
        <f>2*6.68</f>
        <v>13.36</v>
      </c>
    </row>
    <row r="59" spans="1:13" ht="12.75">
      <c r="A59" t="s">
        <v>20</v>
      </c>
      <c r="F59" s="36">
        <f>M20</f>
        <v>4950.895049520001</v>
      </c>
      <c r="J59" s="46">
        <v>14</v>
      </c>
      <c r="K59" s="44" t="s">
        <v>162</v>
      </c>
      <c r="L59" s="25" t="s">
        <v>163</v>
      </c>
      <c r="M59" s="25">
        <f>3*8</f>
        <v>24</v>
      </c>
    </row>
    <row r="60" spans="1:13" ht="12.75">
      <c r="A60" t="s">
        <v>21</v>
      </c>
      <c r="F60" s="11">
        <f>M42</f>
        <v>20495.2665338316</v>
      </c>
      <c r="J60" s="46">
        <v>15</v>
      </c>
      <c r="K60" s="44" t="s">
        <v>144</v>
      </c>
      <c r="L60" s="25" t="s">
        <v>164</v>
      </c>
      <c r="M60" s="25">
        <f>4*4</f>
        <v>16</v>
      </c>
    </row>
    <row r="61" spans="1:13" ht="12.75">
      <c r="A61" t="s">
        <v>70</v>
      </c>
      <c r="F61" s="5">
        <f>1*600*1.302</f>
        <v>781.2</v>
      </c>
      <c r="J61" s="46">
        <v>16</v>
      </c>
      <c r="K61" s="44" t="s">
        <v>165</v>
      </c>
      <c r="L61" s="25" t="s">
        <v>168</v>
      </c>
      <c r="M61" s="25">
        <f>5*510</f>
        <v>2550</v>
      </c>
    </row>
    <row r="62" spans="1:13" ht="12.75">
      <c r="A62" t="s">
        <v>22</v>
      </c>
      <c r="F62" s="5">
        <f>M82</f>
        <v>20446.559999999998</v>
      </c>
      <c r="J62" s="46">
        <v>17</v>
      </c>
      <c r="K62" s="44" t="s">
        <v>166</v>
      </c>
      <c r="L62" s="25" t="s">
        <v>161</v>
      </c>
      <c r="M62" s="25">
        <f>2*29.5</f>
        <v>59</v>
      </c>
    </row>
    <row r="63" spans="1:13" ht="12.75">
      <c r="A63" t="s">
        <v>23</v>
      </c>
      <c r="F63" s="5"/>
      <c r="J63" s="46">
        <v>18</v>
      </c>
      <c r="K63" s="44" t="s">
        <v>169</v>
      </c>
      <c r="L63" s="25" t="s">
        <v>145</v>
      </c>
      <c r="M63" s="25">
        <v>10</v>
      </c>
    </row>
    <row r="64" spans="1:13" ht="12.75">
      <c r="A64" t="s">
        <v>24</v>
      </c>
      <c r="F64" s="5"/>
      <c r="J64" s="46">
        <v>19</v>
      </c>
      <c r="K64" s="44" t="s">
        <v>171</v>
      </c>
      <c r="L64" s="25" t="s">
        <v>145</v>
      </c>
      <c r="M64" s="25">
        <v>7791</v>
      </c>
    </row>
    <row r="65" spans="2:13" ht="12.75">
      <c r="B65">
        <v>3670.7</v>
      </c>
      <c r="C65" t="s">
        <v>13</v>
      </c>
      <c r="D65" s="11">
        <v>2.17</v>
      </c>
      <c r="E65" t="s">
        <v>14</v>
      </c>
      <c r="F65" s="11">
        <f>B65*D65</f>
        <v>7965.418999999999</v>
      </c>
      <c r="J65" s="46">
        <v>20</v>
      </c>
      <c r="K65" s="44" t="s">
        <v>172</v>
      </c>
      <c r="L65" s="25" t="s">
        <v>164</v>
      </c>
      <c r="M65" s="25">
        <f>4*234.1</f>
        <v>936.4</v>
      </c>
    </row>
    <row r="66" spans="1:13" ht="12.75">
      <c r="A66" s="57" t="s">
        <v>75</v>
      </c>
      <c r="B66" s="57"/>
      <c r="C66" s="57"/>
      <c r="D66" s="58"/>
      <c r="E66" s="57"/>
      <c r="F66" s="58">
        <v>0</v>
      </c>
      <c r="J66" s="46">
        <v>21</v>
      </c>
      <c r="K66" s="44" t="s">
        <v>173</v>
      </c>
      <c r="L66" s="25" t="s">
        <v>141</v>
      </c>
      <c r="M66" s="25">
        <v>137</v>
      </c>
    </row>
    <row r="67" spans="1:13" ht="12.75">
      <c r="A67" s="57" t="s">
        <v>84</v>
      </c>
      <c r="B67" s="57"/>
      <c r="C67" s="57"/>
      <c r="D67" s="58">
        <v>0</v>
      </c>
      <c r="E67" s="57"/>
      <c r="F67" s="58">
        <f>D67*E33</f>
        <v>0</v>
      </c>
      <c r="J67" s="46">
        <v>22</v>
      </c>
      <c r="K67" s="44" t="s">
        <v>157</v>
      </c>
      <c r="L67" s="25" t="s">
        <v>175</v>
      </c>
      <c r="M67" s="25">
        <f>4*145.4</f>
        <v>581.6</v>
      </c>
    </row>
    <row r="68" spans="1:13" ht="12.75">
      <c r="A68" s="4" t="s">
        <v>25</v>
      </c>
      <c r="B68" s="10"/>
      <c r="C68" s="10"/>
      <c r="F68" s="32">
        <f>SUM(F58:F67)</f>
        <v>69402.57954459739</v>
      </c>
      <c r="J68" s="46">
        <v>23</v>
      </c>
      <c r="K68" s="44" t="s">
        <v>176</v>
      </c>
      <c r="L68" s="25" t="s">
        <v>145</v>
      </c>
      <c r="M68" s="25">
        <v>90.42</v>
      </c>
    </row>
    <row r="69" spans="1:13" ht="12.75">
      <c r="A69" s="4" t="s">
        <v>26</v>
      </c>
      <c r="F69" s="5"/>
      <c r="J69" s="46">
        <v>24</v>
      </c>
      <c r="K69" s="44" t="s">
        <v>159</v>
      </c>
      <c r="L69" s="25" t="s">
        <v>145</v>
      </c>
      <c r="M69" s="25">
        <v>141</v>
      </c>
    </row>
    <row r="70" spans="1:13" ht="12.75">
      <c r="A70" t="s">
        <v>27</v>
      </c>
      <c r="B70">
        <v>3670.7</v>
      </c>
      <c r="C70" s="5" t="s">
        <v>13</v>
      </c>
      <c r="D70" s="5">
        <v>0.73</v>
      </c>
      <c r="E70" t="s">
        <v>14</v>
      </c>
      <c r="F70" s="11">
        <f>B70*D70</f>
        <v>2679.611</v>
      </c>
      <c r="J70" s="46">
        <v>25</v>
      </c>
      <c r="K70" s="44" t="s">
        <v>177</v>
      </c>
      <c r="L70" s="25" t="s">
        <v>175</v>
      </c>
      <c r="M70" s="25">
        <f>4*145.4</f>
        <v>581.6</v>
      </c>
    </row>
    <row r="71" spans="1:13" ht="12.75">
      <c r="A71" t="s">
        <v>28</v>
      </c>
      <c r="F71" s="5"/>
      <c r="J71" s="46">
        <v>26</v>
      </c>
      <c r="K71" s="44" t="s">
        <v>176</v>
      </c>
      <c r="L71" s="25" t="s">
        <v>145</v>
      </c>
      <c r="M71" s="25">
        <v>90.42</v>
      </c>
    </row>
    <row r="72" spans="1:13" ht="12.75">
      <c r="A72" s="7" t="s">
        <v>71</v>
      </c>
      <c r="F72" s="5"/>
      <c r="J72" s="46">
        <v>27</v>
      </c>
      <c r="K72" s="44" t="s">
        <v>159</v>
      </c>
      <c r="L72" s="25" t="s">
        <v>145</v>
      </c>
      <c r="M72" s="25">
        <v>141</v>
      </c>
    </row>
    <row r="73" spans="2:13" ht="12.75">
      <c r="B73">
        <v>3670.7</v>
      </c>
      <c r="C73" t="s">
        <v>13</v>
      </c>
      <c r="D73" s="11">
        <v>3.03</v>
      </c>
      <c r="E73" t="s">
        <v>14</v>
      </c>
      <c r="F73" s="5">
        <f>B73*D73</f>
        <v>11122.221</v>
      </c>
      <c r="J73" s="46">
        <v>28</v>
      </c>
      <c r="K73" s="44" t="s">
        <v>157</v>
      </c>
      <c r="L73" s="25" t="s">
        <v>180</v>
      </c>
      <c r="M73" s="25">
        <f>16*145.4</f>
        <v>2326.4</v>
      </c>
    </row>
    <row r="74" spans="1:13" ht="12.75">
      <c r="A74" s="10" t="s">
        <v>29</v>
      </c>
      <c r="F74" s="8">
        <f>F70+F73</f>
        <v>13801.831999999999</v>
      </c>
      <c r="J74" s="46">
        <v>29</v>
      </c>
      <c r="K74" s="44" t="s">
        <v>162</v>
      </c>
      <c r="L74" s="25" t="s">
        <v>168</v>
      </c>
      <c r="M74" s="25">
        <f>8*8</f>
        <v>64</v>
      </c>
    </row>
    <row r="75" spans="1:13" ht="12.75">
      <c r="A75" s="4" t="s">
        <v>30</v>
      </c>
      <c r="J75" s="46">
        <v>30</v>
      </c>
      <c r="K75" s="44" t="s">
        <v>176</v>
      </c>
      <c r="L75" s="25" t="s">
        <v>181</v>
      </c>
      <c r="M75" s="25">
        <f>7*4</f>
        <v>28</v>
      </c>
    </row>
    <row r="76" spans="1:13" ht="12.75">
      <c r="A76" s="7" t="s">
        <v>72</v>
      </c>
      <c r="B76" s="7"/>
      <c r="C76" s="7"/>
      <c r="D76" s="7"/>
      <c r="E76" s="7"/>
      <c r="F76" s="7"/>
      <c r="J76" s="46">
        <v>31</v>
      </c>
      <c r="K76" s="44" t="s">
        <v>165</v>
      </c>
      <c r="L76" s="25" t="s">
        <v>145</v>
      </c>
      <c r="M76" s="25">
        <v>510</v>
      </c>
    </row>
    <row r="77" spans="2:13" ht="12.75">
      <c r="B77">
        <v>3670.7</v>
      </c>
      <c r="C77" t="s">
        <v>13</v>
      </c>
      <c r="D77" s="11">
        <v>7.87</v>
      </c>
      <c r="E77" t="s">
        <v>14</v>
      </c>
      <c r="F77" s="11">
        <f>B77*D77</f>
        <v>28888.409</v>
      </c>
      <c r="J77" s="46">
        <v>32</v>
      </c>
      <c r="K77" s="44" t="s">
        <v>183</v>
      </c>
      <c r="L77" s="25" t="s">
        <v>145</v>
      </c>
      <c r="M77" s="25">
        <v>474.17</v>
      </c>
    </row>
    <row r="78" spans="1:13" ht="12.75">
      <c r="A78" s="62" t="s">
        <v>31</v>
      </c>
      <c r="B78" s="57"/>
      <c r="C78" s="57"/>
      <c r="D78" s="57"/>
      <c r="E78" s="57"/>
      <c r="F78" s="63">
        <f>SUM(F77)</f>
        <v>28888.409</v>
      </c>
      <c r="J78" s="46">
        <v>33</v>
      </c>
      <c r="K78" s="44" t="s">
        <v>137</v>
      </c>
      <c r="L78" s="25" t="s">
        <v>163</v>
      </c>
      <c r="M78" s="25">
        <f>3*11.6</f>
        <v>34.8</v>
      </c>
    </row>
    <row r="79" spans="1:13" ht="12.75">
      <c r="A79" s="62" t="s">
        <v>78</v>
      </c>
      <c r="B79" s="57"/>
      <c r="C79" s="57"/>
      <c r="D79" s="64">
        <v>0</v>
      </c>
      <c r="E79" s="57"/>
      <c r="F79" s="63">
        <f>D79*E33</f>
        <v>0</v>
      </c>
      <c r="J79" s="46">
        <v>34</v>
      </c>
      <c r="K79" s="44"/>
      <c r="L79" s="25"/>
      <c r="M79" s="25"/>
    </row>
    <row r="80" spans="1:13" ht="12.75">
      <c r="A80" s="1" t="s">
        <v>32</v>
      </c>
      <c r="B80" s="1"/>
      <c r="F80" s="32">
        <f>F52+F56+F68+F74+F78+F79</f>
        <v>151690.70854459738</v>
      </c>
      <c r="J80" s="46">
        <v>35</v>
      </c>
      <c r="K80" s="44"/>
      <c r="L80" s="25"/>
      <c r="M80" s="25"/>
    </row>
    <row r="81" spans="1:13" ht="12.75">
      <c r="A81" s="1" t="s">
        <v>76</v>
      </c>
      <c r="B81" s="37"/>
      <c r="C81" s="37">
        <v>0.058</v>
      </c>
      <c r="D81" s="1"/>
      <c r="E81" s="1"/>
      <c r="F81" s="32">
        <f>F80*5.8%</f>
        <v>8798.061095586647</v>
      </c>
      <c r="I81" s="7"/>
      <c r="J81" s="46">
        <v>36</v>
      </c>
      <c r="K81" s="44"/>
      <c r="L81" s="25"/>
      <c r="M81" s="25"/>
    </row>
    <row r="82" spans="1:13" ht="12.75">
      <c r="A82" s="1"/>
      <c r="B82" s="37" t="s">
        <v>127</v>
      </c>
      <c r="C82" s="37"/>
      <c r="D82" s="1"/>
      <c r="E82" s="55"/>
      <c r="F82" s="56">
        <f>0+2631.44</f>
        <v>2631.44</v>
      </c>
      <c r="I82" s="7"/>
      <c r="J82" s="20"/>
      <c r="K82" s="20"/>
      <c r="L82" s="31" t="s">
        <v>65</v>
      </c>
      <c r="M82" s="28">
        <f>SUM(M46:M81)</f>
        <v>20446.559999999998</v>
      </c>
    </row>
    <row r="83" spans="1:9" ht="12.75">
      <c r="A83" s="1"/>
      <c r="B83" s="37" t="s">
        <v>128</v>
      </c>
      <c r="C83" s="37"/>
      <c r="D83" s="1"/>
      <c r="E83" s="55"/>
      <c r="F83" s="56">
        <f>3*293.7</f>
        <v>881.0999999999999</v>
      </c>
      <c r="I83" s="7"/>
    </row>
    <row r="84" spans="1:9" ht="12.75">
      <c r="A84" s="1"/>
      <c r="B84" s="37" t="s">
        <v>129</v>
      </c>
      <c r="C84" s="37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7">
        <f>F80+F81+F82+F83+F84</f>
        <v>164001.30964018404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135</v>
      </c>
    </row>
    <row r="87" spans="1:6" ht="12.75">
      <c r="A87" s="13"/>
      <c r="B87" s="41">
        <v>44409</v>
      </c>
      <c r="C87" s="42">
        <v>325986</v>
      </c>
      <c r="D87" s="48">
        <f>F44</f>
        <v>150344.0202</v>
      </c>
      <c r="E87" s="48">
        <f>F85</f>
        <v>164001.30964018404</v>
      </c>
      <c r="F87" s="49">
        <f>C87+D87-E87</f>
        <v>312328.710559816</v>
      </c>
    </row>
    <row r="89" spans="1:6" ht="13.5" thickBot="1">
      <c r="A89" t="s">
        <v>111</v>
      </c>
      <c r="C89" s="53">
        <v>44409</v>
      </c>
      <c r="D89" s="8" t="s">
        <v>112</v>
      </c>
      <c r="E89" s="53">
        <v>44500</v>
      </c>
      <c r="F89" t="s">
        <v>113</v>
      </c>
    </row>
    <row r="90" spans="1:7" ht="13.5" thickBot="1">
      <c r="A90" t="s">
        <v>114</v>
      </c>
      <c r="F90" s="54">
        <f>E87</f>
        <v>164001.30964018404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2017-08-21T12:45:18Z</cp:lastPrinted>
  <dcterms:created xsi:type="dcterms:W3CDTF">2008-08-18T07:30:19Z</dcterms:created>
  <dcterms:modified xsi:type="dcterms:W3CDTF">2022-02-09T06:50:37Z</dcterms:modified>
  <cp:category/>
  <cp:version/>
  <cp:contentType/>
  <cp:contentStatus/>
</cp:coreProperties>
</file>