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<sst xmlns="http://schemas.openxmlformats.org/spreadsheetml/2006/main" count="233" uniqueCount="187">
  <si>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</si>
  <si>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</si>
  <si>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</si>
  <si>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</si>
  <si>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</si>
  <si>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</si>
  <si>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</si>
  <si>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</si>
  <si>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</si>
  <si>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</si>
  <si>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</si>
  <si>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</si>
  <si>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</si>
  <si>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</si>
  <si>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</si>
  <si>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</si>
  <si>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</si>
  <si>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</si>
  <si>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</si>
  <si>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</si>
  <si>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</si>
  <si>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</si>
  <si>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</si>
  <si>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</si>
  <si>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</si>
  <si>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</si>
  <si>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</si>
  <si>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</si>
  <si>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</si>
  <si>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</si>
  <si>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</si>
  <si>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</si>
  <si>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</si>
  <si>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</si>
  <si>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</si>
  <si>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</si>
  <si>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</si>
  <si>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</si>
  <si>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</si>
  <si>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</si>
  <si>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</si>
  <si>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</si>
  <si>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</si>
  <si>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</si>
  <si>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</si>
  <si>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</si>
  <si>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</si>
  <si>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</si>
  <si>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</si>
  <si>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</si>
  <si>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</si>
  <si>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</si>
  <si>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</si>
  <si>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</si>
  <si>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</si>
  <si>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</si>
  <si>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</si>
  <si>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</si>
  <si>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</si>
  <si>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</si>
  <si>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</si>
  <si>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</si>
  <si>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</si>
  <si>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</si>
  <si>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</si>
  <si>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</si>
  <si>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</si>
  <si>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</si>
  <si>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</si>
  <si>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</si>
  <si>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</si>
  <si>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</si>
  <si>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</si>
  <si>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</si>
  <si>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</si>
  <si>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</si>
  <si>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</si>
  <si>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</si>
  <si>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</si>
  <si>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</si>
  <si>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</si>
  <si>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</si>
  <si>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</si>
  <si>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</si>
  <si>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</si>
  <si>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</si>
  <si>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</si>
  <si>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</si>
  <si>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</si>
  <si>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</si>
  <si>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</si>
  <si>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</si>
  <si>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</si>
  <si>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</si>
  <si>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</si>
  <si>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</si>
  <si>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</si>
  <si>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</si>
  <si>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</si>
  <si>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</si>
  <si>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</si>
  <si>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</si>
  <si>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</si>
  <si>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</si>
  <si>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</si>
  <si>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</si>
  <si>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</si>
  <si>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</si>
  <si>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</si>
  <si>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</si>
  <si>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</si>
  <si>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</si>
  <si>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</si>
  <si>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</si>
  <si>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</si>
  <si>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</si>
  <si>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</si>
  <si>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</si>
  <si>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</si>
  <si>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</si>
  <si>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</si>
  <si>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</si>
  <si>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</si>
  <si>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</si>
  <si>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</si>
  <si>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</si>
  <si>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</si>
  <si>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</si>
  <si>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</si>
  <si>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</si>
  <si>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</si>
  <si>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</si>
  <si>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</si>
  <si>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</si>
  <si>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</si>
  <si>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вентиля д 15 (1шт) </t>
  </si>
  <si>
    <t>вентиль д 15</t>
  </si>
  <si>
    <t>1шт</t>
  </si>
  <si>
    <t>муфта 20</t>
  </si>
  <si>
    <t xml:space="preserve">труба д 20 </t>
  </si>
  <si>
    <t>смена труб д 20 (2мп)</t>
  </si>
  <si>
    <t>2мп</t>
  </si>
  <si>
    <t>смена ламп (12 шт) п-д 1,2</t>
  </si>
  <si>
    <t>лампа</t>
  </si>
  <si>
    <t>12шт</t>
  </si>
  <si>
    <t xml:space="preserve">смена труб д 50 пвх (2мп) </t>
  </si>
  <si>
    <t xml:space="preserve">смена труб д 110 пвх (1мп) </t>
  </si>
  <si>
    <t>труба д 110 пвх</t>
  </si>
  <si>
    <t>труба д 50 пвх</t>
  </si>
  <si>
    <t>1мп</t>
  </si>
  <si>
    <t>трапер 110</t>
  </si>
  <si>
    <t>компенсатор</t>
  </si>
  <si>
    <t>ревизка 110</t>
  </si>
  <si>
    <t>тройник 110</t>
  </si>
  <si>
    <t>2шт</t>
  </si>
  <si>
    <t>тройник 110/50</t>
  </si>
  <si>
    <t>манжета 110</t>
  </si>
  <si>
    <t>изготовление табличек</t>
  </si>
  <si>
    <t>5шт</t>
  </si>
  <si>
    <t>смена ламп (9шт) п-д 1,2,3</t>
  </si>
  <si>
    <t>9шт</t>
  </si>
  <si>
    <t>смена хомута (2шт) подвал</t>
  </si>
  <si>
    <t>хомут</t>
  </si>
  <si>
    <t>смена труб д 20 м.пл. (2мп) подвал</t>
  </si>
  <si>
    <t>труба д 20 м.пл</t>
  </si>
  <si>
    <t>цанга 20</t>
  </si>
  <si>
    <t xml:space="preserve">смена гебо </t>
  </si>
  <si>
    <t>гебо</t>
  </si>
  <si>
    <t>смена вентиля д 15 (1шт)</t>
  </si>
  <si>
    <t>бочонок 15</t>
  </si>
  <si>
    <t xml:space="preserve">смена сгона д 15 (1шт) </t>
  </si>
  <si>
    <t>сгон 15</t>
  </si>
  <si>
    <t xml:space="preserve">смена труб д 20 п.пр. (8мп) </t>
  </si>
  <si>
    <t xml:space="preserve">смена гебо 20 (1шт) </t>
  </si>
  <si>
    <t>труба д 20 п.пр.</t>
  </si>
  <si>
    <t>8мп</t>
  </si>
  <si>
    <t>гебо 20</t>
  </si>
  <si>
    <t>уголок 20</t>
  </si>
  <si>
    <t>8шт</t>
  </si>
  <si>
    <t>3шт</t>
  </si>
  <si>
    <t>установка досок объявления</t>
  </si>
  <si>
    <t>доска</t>
  </si>
  <si>
    <t>саморез</t>
  </si>
  <si>
    <t>30шт</t>
  </si>
  <si>
    <t>дюбель</t>
  </si>
  <si>
    <t>смена ламп (10 шт) п-д 3,2</t>
  </si>
  <si>
    <t>10шт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</si>
</sst>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M77" sqref="M7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 t="s">
        <v>131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L6*160.174*1.302</f>
        <v>575.5884724800001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8.52</v>
      </c>
      <c r="M14" s="45">
        <f t="shared" si="0"/>
        <v>1776.81658896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1.66</v>
      </c>
      <c r="M16" s="45">
        <f t="shared" si="0"/>
        <v>346.18726968000004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31.5</v>
      </c>
      <c r="M20" s="34">
        <f>SUM(M6:M19)</f>
        <v>6569.216262000001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5">
        <v>0.81</v>
      </c>
      <c r="M24" s="33">
        <f>L24*160.174*1.302*1.15</f>
        <v>194.261109462</v>
      </c>
    </row>
    <row r="25" spans="1:13" ht="12.75">
      <c r="A25" t="s">
        <v>106</v>
      </c>
      <c r="J25" s="20">
        <v>2</v>
      </c>
      <c r="K25" s="20" t="s">
        <v>140</v>
      </c>
      <c r="L25" s="45">
        <f>0.02*224.9</f>
        <v>4.498</v>
      </c>
      <c r="M25" s="33">
        <f aca="true" t="shared" si="1" ref="M25:M41">L25*160.174*1.302*1.15</f>
        <v>1078.7487288396</v>
      </c>
    </row>
    <row r="26" spans="1:13" ht="12.75">
      <c r="A26" t="s">
        <v>107</v>
      </c>
      <c r="J26" s="20">
        <v>3</v>
      </c>
      <c r="K26" s="20" t="s">
        <v>142</v>
      </c>
      <c r="L26" s="45">
        <f>0.12*7.1</f>
        <v>0.852</v>
      </c>
      <c r="M26" s="33">
        <f t="shared" si="1"/>
        <v>204.33390773039997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145</v>
      </c>
      <c r="L27" s="45">
        <f>0.02*133.04</f>
        <v>2.6608</v>
      </c>
      <c r="M27" s="33">
        <f t="shared" si="1"/>
        <v>638.13575315616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45">
        <v>1.46</v>
      </c>
      <c r="M28" s="33">
        <f t="shared" si="1"/>
        <v>350.149654092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159</v>
      </c>
      <c r="L29" s="45">
        <f>0.09*7.1</f>
        <v>0.6389999999999999</v>
      </c>
      <c r="M29" s="33">
        <f t="shared" si="1"/>
        <v>153.25043079779996</v>
      </c>
    </row>
    <row r="30" spans="10:13" ht="12.75">
      <c r="J30" s="20">
        <v>7</v>
      </c>
      <c r="K30" s="20" t="s">
        <v>161</v>
      </c>
      <c r="L30" s="45">
        <v>4</v>
      </c>
      <c r="M30" s="33">
        <f t="shared" si="1"/>
        <v>959.3141208000001</v>
      </c>
    </row>
    <row r="31" spans="2:13" ht="12.75">
      <c r="B31" t="s">
        <v>0</v>
      </c>
      <c r="J31" s="20">
        <v>8</v>
      </c>
      <c r="K31" s="20" t="s">
        <v>163</v>
      </c>
      <c r="L31" s="25">
        <f>0.02*224.9</f>
        <v>4.498</v>
      </c>
      <c r="M31" s="33">
        <f t="shared" si="1"/>
        <v>1078.7487288396</v>
      </c>
    </row>
    <row r="32" spans="10:13" ht="12.75">
      <c r="J32" s="20">
        <v>9</v>
      </c>
      <c r="K32" s="20" t="s">
        <v>166</v>
      </c>
      <c r="L32" s="25">
        <v>1.03</v>
      </c>
      <c r="M32" s="33">
        <f t="shared" si="1"/>
        <v>247.02338610599998</v>
      </c>
    </row>
    <row r="33" spans="1:13" ht="12.75">
      <c r="A33" t="s">
        <v>1</v>
      </c>
      <c r="E33" s="5">
        <v>3156.5</v>
      </c>
      <c r="J33" s="20">
        <v>10</v>
      </c>
      <c r="K33" s="20" t="s">
        <v>168</v>
      </c>
      <c r="L33" s="25">
        <v>0.81</v>
      </c>
      <c r="M33" s="33">
        <f t="shared" si="1"/>
        <v>194.261109462</v>
      </c>
    </row>
    <row r="34" spans="1:13" ht="12.75">
      <c r="A34" t="s">
        <v>2</v>
      </c>
      <c r="E34" s="5">
        <v>828.6</v>
      </c>
      <c r="J34" s="20">
        <v>11</v>
      </c>
      <c r="K34" s="20" t="s">
        <v>170</v>
      </c>
      <c r="L34" s="25">
        <v>0.28</v>
      </c>
      <c r="M34" s="33">
        <f t="shared" si="1"/>
        <v>67.15198845600001</v>
      </c>
    </row>
    <row r="35" spans="1:13" ht="12.75">
      <c r="A35" t="s">
        <v>3</v>
      </c>
      <c r="J35" s="20">
        <v>12</v>
      </c>
      <c r="K35" s="20" t="s">
        <v>172</v>
      </c>
      <c r="L35" s="25">
        <f>0.08*224.9</f>
        <v>17.992</v>
      </c>
      <c r="M35" s="33">
        <f t="shared" si="1"/>
        <v>4314.9949153584</v>
      </c>
    </row>
    <row r="36" spans="1:13" ht="12.75">
      <c r="A36" t="s">
        <v>4</v>
      </c>
      <c r="E36" t="s">
        <v>67</v>
      </c>
      <c r="J36" s="20">
        <v>13</v>
      </c>
      <c r="K36" s="20" t="s">
        <v>173</v>
      </c>
      <c r="L36" s="25">
        <v>1.03</v>
      </c>
      <c r="M36" s="33">
        <f t="shared" si="1"/>
        <v>247.02338610599998</v>
      </c>
    </row>
    <row r="37" spans="10:13" ht="12.75">
      <c r="J37" s="20">
        <v>14</v>
      </c>
      <c r="K37" s="20" t="s">
        <v>180</v>
      </c>
      <c r="L37" s="25">
        <v>1.2</v>
      </c>
      <c r="M37" s="33">
        <f t="shared" si="1"/>
        <v>287.79423624</v>
      </c>
    </row>
    <row r="38" spans="2:13" ht="12.75">
      <c r="B38" s="1" t="s">
        <v>5</v>
      </c>
      <c r="C38" s="1"/>
      <c r="J38" s="20">
        <v>15</v>
      </c>
      <c r="K38" s="20" t="s">
        <v>185</v>
      </c>
      <c r="L38" s="25">
        <v>0.71</v>
      </c>
      <c r="M38" s="33">
        <f t="shared" si="1"/>
        <v>170.27825644199999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144455.8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137802.91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0.9539451513888678</v>
      </c>
      <c r="J42" s="20"/>
      <c r="K42" s="30" t="s">
        <v>58</v>
      </c>
      <c r="L42" s="28">
        <f>SUM(L24:L41)</f>
        <v>42.469800000000006</v>
      </c>
      <c r="M42" s="34">
        <f>SUM(M24:M41)</f>
        <v>10185.469711887961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138702.91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136</v>
      </c>
      <c r="L46" s="47" t="s">
        <v>137</v>
      </c>
      <c r="M46" s="25">
        <v>347</v>
      </c>
    </row>
    <row r="47" spans="10:13" ht="12.75">
      <c r="J47" s="20">
        <v>2</v>
      </c>
      <c r="K47" s="20" t="s">
        <v>138</v>
      </c>
      <c r="L47" s="25" t="s">
        <v>137</v>
      </c>
      <c r="M47" s="25">
        <v>39.5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139</v>
      </c>
      <c r="L48" s="25" t="s">
        <v>141</v>
      </c>
      <c r="M48" s="25">
        <f>2*86.22</f>
        <v>172.44</v>
      </c>
    </row>
    <row r="49" spans="1:13" ht="12.75">
      <c r="A49" t="s">
        <v>12</v>
      </c>
      <c r="F49" s="11">
        <f>(7125+6486+7396)*1.302</f>
        <v>27351.114</v>
      </c>
      <c r="J49" s="20">
        <v>4</v>
      </c>
      <c r="K49" s="20" t="s">
        <v>143</v>
      </c>
      <c r="L49" s="25" t="s">
        <v>144</v>
      </c>
      <c r="M49" s="25">
        <f>12*11.6</f>
        <v>139.2</v>
      </c>
    </row>
    <row r="50" spans="1:13" ht="12.75">
      <c r="A50" s="6" t="s">
        <v>15</v>
      </c>
      <c r="F50" s="11">
        <f>(1745+1745+1745)*1.302</f>
        <v>6815.97</v>
      </c>
      <c r="J50" s="20">
        <v>5</v>
      </c>
      <c r="K50" s="20" t="s">
        <v>148</v>
      </c>
      <c r="L50" s="25" t="s">
        <v>141</v>
      </c>
      <c r="M50" s="25">
        <f>2*125.54</f>
        <v>251.08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6</v>
      </c>
      <c r="K51" s="20" t="s">
        <v>147</v>
      </c>
      <c r="L51" s="25" t="s">
        <v>149</v>
      </c>
      <c r="M51" s="25">
        <v>334.97</v>
      </c>
    </row>
    <row r="52" spans="1:13" ht="12.75">
      <c r="A52" s="4" t="s">
        <v>34</v>
      </c>
      <c r="F52" s="32">
        <f>F49+F50+F51</f>
        <v>34167.084</v>
      </c>
      <c r="J52" s="20">
        <v>7</v>
      </c>
      <c r="K52" s="20" t="s">
        <v>150</v>
      </c>
      <c r="L52" s="25" t="s">
        <v>137</v>
      </c>
      <c r="M52" s="25">
        <v>200.65</v>
      </c>
    </row>
    <row r="53" spans="1:13" ht="12.75">
      <c r="A53" s="4" t="s">
        <v>16</v>
      </c>
      <c r="J53" s="20">
        <v>8</v>
      </c>
      <c r="K53" s="20" t="s">
        <v>151</v>
      </c>
      <c r="L53" s="25" t="s">
        <v>137</v>
      </c>
      <c r="M53" s="25">
        <v>137.91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152</v>
      </c>
      <c r="L54" s="25" t="s">
        <v>137</v>
      </c>
      <c r="M54" s="45">
        <v>98</v>
      </c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10</v>
      </c>
      <c r="K55" s="20" t="s">
        <v>153</v>
      </c>
      <c r="L55" s="25" t="s">
        <v>154</v>
      </c>
      <c r="M55" s="25">
        <f>2*164.15</f>
        <v>328.3</v>
      </c>
    </row>
    <row r="56" spans="1:13" ht="12.75">
      <c r="A56" s="4" t="s">
        <v>17</v>
      </c>
      <c r="B56" s="10"/>
      <c r="C56" s="10"/>
      <c r="F56" s="32">
        <f>SUM(F54:F55)</f>
        <v>414.3</v>
      </c>
      <c r="J56" s="20">
        <v>11</v>
      </c>
      <c r="K56" s="20" t="s">
        <v>155</v>
      </c>
      <c r="L56" s="25" t="s">
        <v>137</v>
      </c>
      <c r="M56" s="25">
        <v>164.15</v>
      </c>
    </row>
    <row r="57" spans="1:13" ht="12.75">
      <c r="A57" s="4" t="s">
        <v>18</v>
      </c>
      <c r="B57" s="4"/>
      <c r="J57" s="20">
        <v>12</v>
      </c>
      <c r="K57" s="20" t="s">
        <v>156</v>
      </c>
      <c r="L57" s="25" t="s">
        <v>154</v>
      </c>
      <c r="M57" s="45">
        <f>2*43</f>
        <v>86</v>
      </c>
    </row>
    <row r="58" spans="1:13" ht="12.75">
      <c r="A58" t="s">
        <v>19</v>
      </c>
      <c r="C58" s="46">
        <v>904049</v>
      </c>
      <c r="D58">
        <v>224780.8</v>
      </c>
      <c r="E58">
        <v>3156.5</v>
      </c>
      <c r="F58" s="35">
        <f>C58/D58*E58</f>
        <v>12695.170888705798</v>
      </c>
      <c r="J58" s="20">
        <v>13</v>
      </c>
      <c r="K58" s="20" t="s">
        <v>157</v>
      </c>
      <c r="L58" s="25" t="s">
        <v>158</v>
      </c>
      <c r="M58" s="25">
        <v>3000</v>
      </c>
    </row>
    <row r="59" spans="1:13" ht="12.75">
      <c r="A59" t="s">
        <v>20</v>
      </c>
      <c r="F59" s="35">
        <f>M20</f>
        <v>6569.216262000001</v>
      </c>
      <c r="J59" s="20">
        <v>14</v>
      </c>
      <c r="K59" s="20" t="s">
        <v>143</v>
      </c>
      <c r="L59" s="25" t="s">
        <v>160</v>
      </c>
      <c r="M59" s="45">
        <f>9*11.56</f>
        <v>104.04</v>
      </c>
    </row>
    <row r="60" spans="1:13" ht="12.75">
      <c r="A60" t="s">
        <v>21</v>
      </c>
      <c r="F60" s="11">
        <f>M42</f>
        <v>10185.469711887961</v>
      </c>
      <c r="J60" s="20">
        <v>15</v>
      </c>
      <c r="K60" s="20" t="s">
        <v>162</v>
      </c>
      <c r="L60" s="25" t="s">
        <v>154</v>
      </c>
      <c r="M60" s="25">
        <f>2*506</f>
        <v>1012</v>
      </c>
    </row>
    <row r="61" spans="1:13" ht="12.75">
      <c r="A61" t="s">
        <v>73</v>
      </c>
      <c r="F61" s="5">
        <f>2*600*1.302</f>
        <v>1562.4</v>
      </c>
      <c r="J61" s="20">
        <v>16</v>
      </c>
      <c r="K61" s="20" t="s">
        <v>164</v>
      </c>
      <c r="L61" s="25" t="s">
        <v>141</v>
      </c>
      <c r="M61" s="25">
        <f>2*137</f>
        <v>274</v>
      </c>
    </row>
    <row r="62" spans="1:13" ht="12.75">
      <c r="A62" t="s">
        <v>22</v>
      </c>
      <c r="F62" s="5">
        <f>M79</f>
        <v>14718.78</v>
      </c>
      <c r="J62" s="20">
        <v>17</v>
      </c>
      <c r="K62" s="20" t="s">
        <v>165</v>
      </c>
      <c r="L62" s="25" t="s">
        <v>154</v>
      </c>
      <c r="M62" s="25">
        <f>2*234.1</f>
        <v>468.2</v>
      </c>
    </row>
    <row r="63" spans="1:13" ht="12.75">
      <c r="A63" t="s">
        <v>23</v>
      </c>
      <c r="F63" s="5"/>
      <c r="J63" s="20">
        <v>18</v>
      </c>
      <c r="K63" s="20" t="s">
        <v>167</v>
      </c>
      <c r="L63" s="25" t="s">
        <v>137</v>
      </c>
      <c r="M63" s="25">
        <v>793</v>
      </c>
    </row>
    <row r="64" spans="1:13" ht="12.75">
      <c r="A64" t="s">
        <v>24</v>
      </c>
      <c r="F64" s="5"/>
      <c r="J64" s="20">
        <v>19</v>
      </c>
      <c r="K64" s="20" t="s">
        <v>136</v>
      </c>
      <c r="L64" s="25" t="s">
        <v>137</v>
      </c>
      <c r="M64" s="25">
        <v>347</v>
      </c>
    </row>
    <row r="65" spans="2:13" ht="12.75">
      <c r="B65">
        <v>3156.5</v>
      </c>
      <c r="C65" t="s">
        <v>13</v>
      </c>
      <c r="D65" s="11">
        <v>2.17</v>
      </c>
      <c r="E65" t="s">
        <v>14</v>
      </c>
      <c r="F65" s="5">
        <f>B65*D65</f>
        <v>6849.605</v>
      </c>
      <c r="J65" s="20">
        <v>20</v>
      </c>
      <c r="K65" s="20" t="s">
        <v>169</v>
      </c>
      <c r="L65" s="25" t="s">
        <v>137</v>
      </c>
      <c r="M65" s="25">
        <v>8</v>
      </c>
    </row>
    <row r="66" spans="1:13" ht="12.75">
      <c r="A66" s="59" t="s">
        <v>78</v>
      </c>
      <c r="B66" s="59"/>
      <c r="C66" s="59"/>
      <c r="D66" s="60"/>
      <c r="E66" s="59"/>
      <c r="F66" s="61">
        <v>17130</v>
      </c>
      <c r="J66" s="20">
        <v>21</v>
      </c>
      <c r="K66" s="20" t="s">
        <v>171</v>
      </c>
      <c r="L66" s="25" t="s">
        <v>137</v>
      </c>
      <c r="M66" s="25">
        <v>24</v>
      </c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>
        <v>22</v>
      </c>
      <c r="K67" s="20" t="s">
        <v>174</v>
      </c>
      <c r="L67" s="25" t="s">
        <v>175</v>
      </c>
      <c r="M67" s="25">
        <f>8*102.48</f>
        <v>819.84</v>
      </c>
    </row>
    <row r="68" spans="1:13" ht="12.75">
      <c r="A68" s="4" t="s">
        <v>25</v>
      </c>
      <c r="B68" s="10"/>
      <c r="C68" s="10"/>
      <c r="F68" s="32">
        <f>SUM(F58:F67)</f>
        <v>69710.64186259377</v>
      </c>
      <c r="J68" s="20">
        <v>23</v>
      </c>
      <c r="K68" s="20" t="s">
        <v>176</v>
      </c>
      <c r="L68" s="25" t="s">
        <v>137</v>
      </c>
      <c r="M68" s="25">
        <v>793</v>
      </c>
    </row>
    <row r="69" spans="1:13" ht="12.75">
      <c r="A69" s="4" t="s">
        <v>26</v>
      </c>
      <c r="J69" s="20">
        <v>24</v>
      </c>
      <c r="K69" s="20" t="s">
        <v>138</v>
      </c>
      <c r="L69" s="25" t="s">
        <v>137</v>
      </c>
      <c r="M69" s="25">
        <v>39.5</v>
      </c>
    </row>
    <row r="70" spans="1:13" ht="12.75">
      <c r="A70" t="s">
        <v>27</v>
      </c>
      <c r="B70">
        <v>3156.5</v>
      </c>
      <c r="C70" s="5" t="s">
        <v>13</v>
      </c>
      <c r="D70" s="5">
        <v>0.73</v>
      </c>
      <c r="E70" t="s">
        <v>14</v>
      </c>
      <c r="F70" s="11">
        <f>B70*D70</f>
        <v>2304.245</v>
      </c>
      <c r="J70" s="20">
        <v>25</v>
      </c>
      <c r="K70" s="20" t="s">
        <v>177</v>
      </c>
      <c r="L70" s="25" t="s">
        <v>178</v>
      </c>
      <c r="M70" s="25">
        <f>8*4</f>
        <v>32</v>
      </c>
    </row>
    <row r="71" spans="1:13" ht="12.75">
      <c r="A71" t="s">
        <v>28</v>
      </c>
      <c r="F71" s="5"/>
      <c r="J71" s="20">
        <v>26</v>
      </c>
      <c r="K71" s="20" t="s">
        <v>138</v>
      </c>
      <c r="L71" s="25" t="s">
        <v>179</v>
      </c>
      <c r="M71" s="25">
        <f>3*3</f>
        <v>9</v>
      </c>
    </row>
    <row r="72" spans="1:13" ht="12.75">
      <c r="A72" s="7" t="s">
        <v>72</v>
      </c>
      <c r="F72" s="5"/>
      <c r="J72" s="20">
        <v>27</v>
      </c>
      <c r="K72" s="20" t="s">
        <v>138</v>
      </c>
      <c r="L72" s="25" t="s">
        <v>137</v>
      </c>
      <c r="M72" s="25">
        <v>39.5</v>
      </c>
    </row>
    <row r="73" spans="2:13" ht="12.75">
      <c r="B73">
        <v>3156.5</v>
      </c>
      <c r="C73" t="s">
        <v>13</v>
      </c>
      <c r="D73" s="11">
        <v>3.03</v>
      </c>
      <c r="E73" t="s">
        <v>14</v>
      </c>
      <c r="F73" s="11">
        <f>B73*D73</f>
        <v>9564.195</v>
      </c>
      <c r="J73" s="20">
        <v>28</v>
      </c>
      <c r="K73" s="20" t="s">
        <v>181</v>
      </c>
      <c r="L73" s="25" t="s">
        <v>158</v>
      </c>
      <c r="M73" s="25">
        <v>4500</v>
      </c>
    </row>
    <row r="74" spans="1:13" ht="12.75">
      <c r="A74" s="4" t="s">
        <v>29</v>
      </c>
      <c r="F74" s="32">
        <f>F70+F73</f>
        <v>11868.439999999999</v>
      </c>
      <c r="J74" s="20">
        <v>29</v>
      </c>
      <c r="K74" s="20" t="s">
        <v>182</v>
      </c>
      <c r="L74" s="25" t="s">
        <v>183</v>
      </c>
      <c r="M74" s="25">
        <v>18</v>
      </c>
    </row>
    <row r="75" spans="1:13" ht="12.75">
      <c r="A75" s="4" t="s">
        <v>30</v>
      </c>
      <c r="J75" s="20">
        <v>30</v>
      </c>
      <c r="K75" s="20" t="s">
        <v>184</v>
      </c>
      <c r="L75" s="25" t="s">
        <v>183</v>
      </c>
      <c r="M75" s="25">
        <v>22.5</v>
      </c>
    </row>
    <row r="76" spans="1:13" ht="12.75">
      <c r="A76" s="7" t="s">
        <v>31</v>
      </c>
      <c r="B76" s="7"/>
      <c r="C76" s="7"/>
      <c r="D76" s="7"/>
      <c r="E76" s="7"/>
      <c r="F76" s="7"/>
      <c r="J76" s="20">
        <v>31</v>
      </c>
      <c r="K76" s="20" t="s">
        <v>143</v>
      </c>
      <c r="L76" s="25" t="s">
        <v>186</v>
      </c>
      <c r="M76" s="25">
        <v>116</v>
      </c>
    </row>
    <row r="77" spans="2:13" ht="12.75">
      <c r="B77">
        <v>3156.5</v>
      </c>
      <c r="C77" t="s">
        <v>13</v>
      </c>
      <c r="D77" s="11">
        <v>7.87</v>
      </c>
      <c r="E77" t="s">
        <v>14</v>
      </c>
      <c r="F77" s="11">
        <f>B77*D77</f>
        <v>24841.655</v>
      </c>
      <c r="J77" s="20">
        <v>32</v>
      </c>
      <c r="K77" s="20"/>
      <c r="L77" s="25"/>
      <c r="M77" s="25"/>
    </row>
    <row r="78" spans="1:13" ht="12.75">
      <c r="A78" s="4" t="s">
        <v>32</v>
      </c>
      <c r="F78" s="32">
        <f>SUM(F77)</f>
        <v>24841.655</v>
      </c>
      <c r="J78" s="20">
        <v>27</v>
      </c>
      <c r="K78" s="20"/>
      <c r="L78" s="25"/>
      <c r="M78" s="25"/>
    </row>
    <row r="79" spans="1:13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  <c r="J79" s="20"/>
      <c r="K79" s="20"/>
      <c r="L79" s="31" t="s">
        <v>65</v>
      </c>
      <c r="M79" s="28">
        <f>SUM(M46:M78)</f>
        <v>14718.78</v>
      </c>
    </row>
    <row r="80" spans="1:6" ht="12.75">
      <c r="A80" s="1" t="s">
        <v>33</v>
      </c>
      <c r="B80" s="1"/>
      <c r="F80" s="32">
        <f>F52+F56+F68+F74+F78+F79</f>
        <v>141002.12086259376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8178.123010030437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f>2489.2+8310.88+1336.04</f>
        <v>12136.119999999999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f>3*420.44</f>
        <v>1261.32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3*1883.4</f>
        <v>5650.200000000001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168227.8838726242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134</v>
      </c>
    </row>
    <row r="87" spans="1:6" ht="12.75">
      <c r="A87" s="13"/>
      <c r="B87" s="39">
        <v>44409</v>
      </c>
      <c r="C87" s="40">
        <v>-39997</v>
      </c>
      <c r="D87" s="43">
        <f>F44</f>
        <v>138702.91</v>
      </c>
      <c r="E87" s="43">
        <f>F85</f>
        <v>168227.8838726242</v>
      </c>
      <c r="F87" s="44">
        <f>C87+D87-E87</f>
        <v>-69521.97387262419</v>
      </c>
    </row>
    <row r="89" spans="1:6" ht="13.5" thickBot="1">
      <c r="A89" t="s">
        <v>111</v>
      </c>
      <c r="C89" s="49">
        <v>44409</v>
      </c>
      <c r="D89" s="8" t="s">
        <v>112</v>
      </c>
      <c r="E89" s="49">
        <v>44500</v>
      </c>
      <c r="F89" t="s">
        <v>113</v>
      </c>
    </row>
    <row r="90" spans="1:7" ht="13.5" thickBot="1">
      <c r="A90" t="s">
        <v>114</v>
      </c>
      <c r="F90" s="50">
        <f>E87</f>
        <v>168227.8838726242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2022-02-09T05:40:01Z</dcterms:modified>
  <cp:category/>
  <cp:version/>
  <cp:contentType/>
  <cp:contentStatus/>
</cp:coreProperties>
</file>