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<sst xmlns="http://schemas.openxmlformats.org/spreadsheetml/2006/main" count="207" uniqueCount="170">
  <si>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</si>
  <si>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</si>
  <si>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</si>
  <si>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</si>
  <si>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</si>
  <si>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</si>
  <si>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</si>
  <si>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</si>
  <si>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</si>
  <si>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</si>
  <si>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</si>
  <si>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</si>
  <si>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</si>
  <si>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</si>
  <si>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</si>
  <si>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</si>
  <si>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</si>
  <si>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</si>
  <si>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</si>
  <si>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</si>
  <si>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</si>
  <si>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</si>
  <si>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</si>
  <si>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</si>
  <si>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</si>
  <si>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</si>
  <si>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</si>
  <si>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</si>
  <si>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</si>
  <si>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</si>
  <si>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</si>
  <si>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</si>
  <si>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</si>
  <si>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</si>
  <si>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</si>
  <si>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</si>
  <si>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</si>
  <si>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</si>
  <si>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</si>
  <si>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</si>
  <si>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</si>
  <si>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</si>
  <si>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</si>
  <si>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</si>
  <si>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</si>
  <si>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</si>
  <si>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</si>
  <si>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</si>
  <si>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</si>
  <si>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</si>
  <si>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</si>
  <si>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</si>
  <si>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</si>
  <si>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</si>
  <si>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</si>
  <si>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</si>
  <si>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</si>
  <si>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</si>
  <si>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</si>
  <si>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</si>
  <si>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</si>
  <si>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</si>
  <si>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</si>
  <si>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</si>
  <si>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</si>
  <si>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</si>
  <si>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</si>
  <si>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</si>
  <si>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</si>
  <si>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</si>
  <si>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</si>
  <si>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</si>
  <si>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</si>
  <si>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</si>
  <si>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</si>
  <si>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</si>
  <si>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</si>
  <si>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</si>
  <si>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</si>
  <si>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</si>
  <si>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</si>
  <si>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</si>
  <si>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</si>
  <si>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</si>
  <si>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</si>
  <si>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</si>
  <si>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</si>
  <si>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</si>
  <si>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</si>
  <si>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</si>
  <si>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</si>
  <si>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</si>
  <si>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</si>
  <si>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</si>
  <si>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</si>
  <si>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</si>
  <si>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</si>
  <si>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</si>
  <si>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</si>
  <si>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</si>
  <si>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</si>
  <si>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</si>
  <si>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</si>
  <si>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</si>
  <si>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</si>
  <si>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</si>
  <si>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</si>
  <si>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</si>
  <si>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</si>
  <si>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</si>
  <si>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</si>
  <si>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</si>
  <si>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</si>
  <si>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</si>
  <si>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</si>
  <si>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</si>
  <si>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</si>
  <si>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</si>
  <si>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</si>
  <si>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</si>
  <si>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</si>
  <si>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</si>
  <si>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</si>
  <si>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</si>
  <si>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</si>
  <si>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</si>
  <si>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</si>
  <si>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</si>
  <si>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</si>
  <si>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</si>
  <si>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</si>
  <si>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</si>
  <si>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</si>
  <si>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</si>
  <si>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</si>
  <si>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</si>
  <si>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</si>
  <si>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ламп (5шт) </t>
  </si>
  <si>
    <t>лампа</t>
  </si>
  <si>
    <t>5шт</t>
  </si>
  <si>
    <t>ремонт эл.щита (1шт)</t>
  </si>
  <si>
    <t>вн 32</t>
  </si>
  <si>
    <t>1шт</t>
  </si>
  <si>
    <t>азс</t>
  </si>
  <si>
    <t>2шт</t>
  </si>
  <si>
    <t xml:space="preserve">смена ламп (4шт) </t>
  </si>
  <si>
    <t>4шт</t>
  </si>
  <si>
    <t>смена труб д 57 (6мп) т.п.</t>
  </si>
  <si>
    <t>устр-во врезки (2шт) т.п.</t>
  </si>
  <si>
    <t>смена вентиля 20 (2шт) т.п.</t>
  </si>
  <si>
    <t>смена сгона д 20 (2шт) т.п.</t>
  </si>
  <si>
    <t>смена вентиля 15 (1шт) т.п.</t>
  </si>
  <si>
    <t>смена сгона д 15 (1шт) т.п.</t>
  </si>
  <si>
    <t xml:space="preserve">труба д 57 </t>
  </si>
  <si>
    <t>31,5кг</t>
  </si>
  <si>
    <t>врезка 20</t>
  </si>
  <si>
    <t>вентиль д 20</t>
  </si>
  <si>
    <t>муфта 20</t>
  </si>
  <si>
    <t>сгон 20</t>
  </si>
  <si>
    <t>к/гайка 20</t>
  </si>
  <si>
    <t>цанга</t>
  </si>
  <si>
    <t>электроды</t>
  </si>
  <si>
    <t>2,5кг</t>
  </si>
  <si>
    <t>вентиль д 15</t>
  </si>
  <si>
    <t>сгон 15</t>
  </si>
  <si>
    <t>к/гайка 15</t>
  </si>
  <si>
    <t>муфта 15</t>
  </si>
  <si>
    <t>бочонок 15</t>
  </si>
  <si>
    <t xml:space="preserve">смена ламп (7шт) 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</si>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</sst>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K59" sqref="K5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 t="s">
        <v>133</v>
      </c>
      <c r="K1" t="s">
        <v>67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4">
        <f t="shared" si="0"/>
        <v>1695.4834352400003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4">
        <f t="shared" si="0"/>
        <v>385.81111380000004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28.950000000000003</v>
      </c>
      <c r="M20" s="33">
        <f>SUM(M6:M19)</f>
        <v>6037.4225646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4">
        <v>0.35</v>
      </c>
      <c r="M24" s="32">
        <f aca="true" t="shared" si="1" ref="M24:M37">L24*160.174*1.302*1.15</f>
        <v>83.93998556999999</v>
      </c>
    </row>
    <row r="25" spans="1:13" ht="12.75">
      <c r="A25" t="s">
        <v>106</v>
      </c>
      <c r="J25" s="20">
        <v>2</v>
      </c>
      <c r="K25" s="20" t="s">
        <v>140</v>
      </c>
      <c r="L25" s="34">
        <v>4.83</v>
      </c>
      <c r="M25" s="32">
        <f t="shared" si="1"/>
        <v>1158.371800866</v>
      </c>
    </row>
    <row r="26" spans="1:13" ht="12.75">
      <c r="A26" t="s">
        <v>107</v>
      </c>
      <c r="J26" s="20">
        <v>3</v>
      </c>
      <c r="K26" s="20" t="s">
        <v>145</v>
      </c>
      <c r="L26" s="45">
        <v>0.28</v>
      </c>
      <c r="M26" s="32">
        <f t="shared" si="1"/>
        <v>67.15198845600001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147</v>
      </c>
      <c r="L27" s="34">
        <f>0.06*134.9</f>
        <v>8.094</v>
      </c>
      <c r="M27" s="32">
        <f t="shared" si="1"/>
        <v>1941.1721234387999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34">
        <v>9.66</v>
      </c>
      <c r="M28" s="32">
        <f t="shared" si="1"/>
        <v>2316.743601732</v>
      </c>
    </row>
    <row r="29" spans="10:13" ht="12.75">
      <c r="J29" s="20">
        <v>6</v>
      </c>
      <c r="K29" s="20" t="s">
        <v>149</v>
      </c>
      <c r="L29" s="34">
        <v>1.62</v>
      </c>
      <c r="M29" s="32">
        <f t="shared" si="1"/>
        <v>388.522218924</v>
      </c>
    </row>
    <row r="30" spans="2:13" ht="12.75">
      <c r="B30" t="s">
        <v>0</v>
      </c>
      <c r="J30" s="20">
        <v>7</v>
      </c>
      <c r="K30" s="20" t="s">
        <v>150</v>
      </c>
      <c r="L30" s="34">
        <f>0.02*28.4</f>
        <v>0.568</v>
      </c>
      <c r="M30" s="32">
        <f t="shared" si="1"/>
        <v>136.2226051536</v>
      </c>
    </row>
    <row r="31" spans="10:13" ht="12.75">
      <c r="J31" s="20">
        <v>8</v>
      </c>
      <c r="K31" s="20" t="s">
        <v>151</v>
      </c>
      <c r="L31" s="34">
        <v>0.81</v>
      </c>
      <c r="M31" s="32">
        <f t="shared" si="1"/>
        <v>194.261109462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 t="s">
        <v>152</v>
      </c>
      <c r="L32" s="45">
        <v>0.28</v>
      </c>
      <c r="M32" s="32">
        <f t="shared" si="1"/>
        <v>67.15198845600001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 t="s">
        <v>151</v>
      </c>
      <c r="L33" s="34">
        <v>0.81</v>
      </c>
      <c r="M33" s="32">
        <f t="shared" si="1"/>
        <v>194.261109462</v>
      </c>
    </row>
    <row r="34" spans="1:13" ht="12.75">
      <c r="A34" t="s">
        <v>3</v>
      </c>
      <c r="J34" s="20">
        <v>11</v>
      </c>
      <c r="K34" s="20" t="s">
        <v>168</v>
      </c>
      <c r="L34" s="34">
        <v>0.49</v>
      </c>
      <c r="M34" s="32">
        <f t="shared" si="1"/>
        <v>117.51597979799999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27.791999999999998</v>
      </c>
      <c r="M38" s="33">
        <f>SUM(M24:M37)</f>
        <v>6665.3145113184</v>
      </c>
    </row>
    <row r="39" spans="1:11" ht="12.75">
      <c r="A39" s="2" t="s">
        <v>6</v>
      </c>
      <c r="F39" s="11">
        <v>162056.79</v>
      </c>
      <c r="K39" s="1" t="s">
        <v>62</v>
      </c>
    </row>
    <row r="40" spans="1:13" ht="12.75">
      <c r="A40" t="s">
        <v>7</v>
      </c>
      <c r="F40" s="5">
        <v>148122.29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0.9140147105221571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138</v>
      </c>
      <c r="L42" s="25" t="s">
        <v>139</v>
      </c>
      <c r="M42" s="34">
        <f>5*11.6</f>
        <v>58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149127.29</v>
      </c>
      <c r="J43" s="20">
        <v>2</v>
      </c>
      <c r="K43" s="20" t="s">
        <v>141</v>
      </c>
      <c r="L43" s="25" t="s">
        <v>142</v>
      </c>
      <c r="M43" s="25">
        <v>328.43</v>
      </c>
    </row>
    <row r="44" spans="10:13" ht="12.75">
      <c r="J44" s="20">
        <v>3</v>
      </c>
      <c r="K44" s="20" t="s">
        <v>143</v>
      </c>
      <c r="L44" s="25" t="s">
        <v>144</v>
      </c>
      <c r="M44" s="34">
        <f>2*136.1</f>
        <v>272.2</v>
      </c>
    </row>
    <row r="45" spans="2:13" ht="12.75">
      <c r="B45" s="1" t="s">
        <v>10</v>
      </c>
      <c r="C45" s="1"/>
      <c r="J45" s="20">
        <v>4</v>
      </c>
      <c r="K45" s="20" t="s">
        <v>138</v>
      </c>
      <c r="L45" s="25" t="s">
        <v>146</v>
      </c>
      <c r="M45" s="25">
        <f>4*11.56</f>
        <v>46.24</v>
      </c>
    </row>
    <row r="46" spans="10:13" ht="12.75">
      <c r="J46" s="20">
        <v>5</v>
      </c>
      <c r="K46" s="20" t="s">
        <v>153</v>
      </c>
      <c r="L46" s="25" t="s">
        <v>154</v>
      </c>
      <c r="M46" s="25">
        <f>31.5*82.04</f>
        <v>2584.26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155</v>
      </c>
      <c r="L47" s="25" t="s">
        <v>144</v>
      </c>
      <c r="M47" s="25">
        <f>2*36.14</f>
        <v>72.28</v>
      </c>
    </row>
    <row r="48" spans="1:13" ht="12.75">
      <c r="A48" t="s">
        <v>12</v>
      </c>
      <c r="F48" s="11">
        <f>(7211+6396+9396)*1.302</f>
        <v>29949.906000000003</v>
      </c>
      <c r="J48" s="20">
        <v>7</v>
      </c>
      <c r="K48" s="20" t="s">
        <v>156</v>
      </c>
      <c r="L48" s="25" t="s">
        <v>144</v>
      </c>
      <c r="M48" s="25">
        <f>2*510</f>
        <v>1020</v>
      </c>
    </row>
    <row r="49" spans="1:13" ht="12.75">
      <c r="A49" s="6" t="s">
        <v>15</v>
      </c>
      <c r="F49" s="11">
        <f>(2727+2727+2727)*1.302</f>
        <v>10651.662</v>
      </c>
      <c r="J49" s="20">
        <v>8</v>
      </c>
      <c r="K49" s="20" t="s">
        <v>157</v>
      </c>
      <c r="L49" s="25" t="s">
        <v>144</v>
      </c>
      <c r="M49" s="25">
        <f>2*33</f>
        <v>66</v>
      </c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 t="s">
        <v>158</v>
      </c>
      <c r="L50" s="25" t="s">
        <v>144</v>
      </c>
      <c r="M50" s="25">
        <f>2*36.14</f>
        <v>72.28</v>
      </c>
    </row>
    <row r="51" spans="1:13" ht="12.75">
      <c r="A51" s="4" t="s">
        <v>34</v>
      </c>
      <c r="F51" s="31">
        <f>F48+F49+F50</f>
        <v>40601.568</v>
      </c>
      <c r="J51" s="20">
        <v>10</v>
      </c>
      <c r="K51" s="20" t="s">
        <v>159</v>
      </c>
      <c r="L51" s="25" t="s">
        <v>144</v>
      </c>
      <c r="M51" s="25">
        <f>2*23</f>
        <v>46</v>
      </c>
    </row>
    <row r="52" spans="1:13" ht="12.75">
      <c r="A52" s="4" t="s">
        <v>16</v>
      </c>
      <c r="J52" s="20">
        <v>11</v>
      </c>
      <c r="K52" s="20" t="s">
        <v>160</v>
      </c>
      <c r="L52" s="25" t="s">
        <v>144</v>
      </c>
      <c r="M52" s="25">
        <f>2*234.1</f>
        <v>468.2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 t="s">
        <v>161</v>
      </c>
      <c r="L53" s="25" t="s">
        <v>162</v>
      </c>
      <c r="M53" s="25">
        <f>2.5*226</f>
        <v>565</v>
      </c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 t="s">
        <v>163</v>
      </c>
      <c r="L54" s="25" t="s">
        <v>144</v>
      </c>
      <c r="M54" s="25">
        <f>2*347</f>
        <v>694</v>
      </c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 t="s">
        <v>164</v>
      </c>
      <c r="L55" s="25" t="s">
        <v>142</v>
      </c>
      <c r="M55" s="25">
        <v>24</v>
      </c>
    </row>
    <row r="56" spans="1:13" ht="12.75">
      <c r="A56" s="4" t="s">
        <v>18</v>
      </c>
      <c r="B56" s="4"/>
      <c r="J56" s="20">
        <v>15</v>
      </c>
      <c r="K56" s="20" t="s">
        <v>165</v>
      </c>
      <c r="L56" s="25" t="s">
        <v>142</v>
      </c>
      <c r="M56" s="25">
        <v>13</v>
      </c>
    </row>
    <row r="57" spans="1:13" ht="12.75">
      <c r="A57" t="s">
        <v>19</v>
      </c>
      <c r="C57" s="46">
        <v>904049</v>
      </c>
      <c r="D57">
        <v>224780.8</v>
      </c>
      <c r="E57">
        <v>3465.6</v>
      </c>
      <c r="F57" s="35">
        <f>C57/D57*E57</f>
        <v>13938.344442229942</v>
      </c>
      <c r="J57" s="20">
        <v>16</v>
      </c>
      <c r="K57" s="20" t="s">
        <v>166</v>
      </c>
      <c r="L57" s="25" t="s">
        <v>142</v>
      </c>
      <c r="M57" s="25">
        <v>19</v>
      </c>
    </row>
    <row r="58" spans="1:13" ht="12.75">
      <c r="A58" t="s">
        <v>20</v>
      </c>
      <c r="F58" s="35">
        <f>M20</f>
        <v>6037.4225646</v>
      </c>
      <c r="J58" s="20">
        <v>17</v>
      </c>
      <c r="K58" s="20" t="s">
        <v>167</v>
      </c>
      <c r="L58" s="25" t="s">
        <v>142</v>
      </c>
      <c r="M58" s="25">
        <v>8</v>
      </c>
    </row>
    <row r="59" spans="1:13" ht="12.75">
      <c r="A59" t="s">
        <v>21</v>
      </c>
      <c r="F59" s="11">
        <f>M38</f>
        <v>6665.3145113184</v>
      </c>
      <c r="J59" s="20">
        <v>18</v>
      </c>
      <c r="K59" s="20" t="s">
        <v>138</v>
      </c>
      <c r="L59" s="25" t="s">
        <v>169</v>
      </c>
      <c r="M59" s="25">
        <f>7*11.6</f>
        <v>81.2</v>
      </c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6438.089999999999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2.17</v>
      </c>
      <c r="E64" t="s">
        <v>14</v>
      </c>
      <c r="F64" s="11">
        <f>B64*D64</f>
        <v>7520.352</v>
      </c>
      <c r="J64" s="20">
        <v>23</v>
      </c>
      <c r="K64" s="20"/>
      <c r="L64" s="25"/>
      <c r="M64" s="25"/>
    </row>
    <row r="65" spans="1:13" ht="12.75">
      <c r="A65" s="59" t="s">
        <v>131</v>
      </c>
      <c r="B65" s="59"/>
      <c r="C65" s="59"/>
      <c r="D65" s="60"/>
      <c r="E65" s="59"/>
      <c r="F65" s="60">
        <v>16695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6438.089999999999</v>
      </c>
    </row>
    <row r="67" spans="1:6" ht="12.75">
      <c r="A67" s="4" t="s">
        <v>25</v>
      </c>
      <c r="B67" s="10"/>
      <c r="C67" s="10"/>
      <c r="F67" s="31">
        <f>SUM(F57:F66)</f>
        <v>57294.52351814834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0.73</v>
      </c>
      <c r="E69" t="s">
        <v>14</v>
      </c>
      <c r="F69" s="11">
        <f>B69*D69</f>
        <v>2529.888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3.03</v>
      </c>
      <c r="E72" t="s">
        <v>14</v>
      </c>
      <c r="F72" s="11">
        <f>B72*D72</f>
        <v>10500.767999999998</v>
      </c>
    </row>
    <row r="73" spans="1:6" ht="12.75">
      <c r="A73" s="4" t="s">
        <v>29</v>
      </c>
      <c r="F73" s="31">
        <f>F69+F72</f>
        <v>13030.655999999999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7.87</v>
      </c>
      <c r="E76" t="s">
        <v>14</v>
      </c>
      <c r="F76" s="11">
        <f>B76*D76</f>
        <v>27274.272</v>
      </c>
    </row>
    <row r="77" spans="1:6" ht="12.75">
      <c r="A77" s="4" t="s">
        <v>32</v>
      </c>
      <c r="F77" s="31">
        <f>SUM(F76)</f>
        <v>27274.272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138844.51951814836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8052.982132052604</v>
      </c>
    </row>
    <row r="81" spans="1:6" ht="12.75">
      <c r="A81" s="1"/>
      <c r="B81" s="37" t="s">
        <v>127</v>
      </c>
      <c r="C81" s="37"/>
      <c r="D81" s="1"/>
      <c r="E81" s="52"/>
      <c r="F81" s="53">
        <f>3175+7711.44</f>
        <v>10886.439999999999</v>
      </c>
    </row>
    <row r="82" spans="1:6" ht="12.75">
      <c r="A82" s="1"/>
      <c r="B82" s="37" t="s">
        <v>128</v>
      </c>
      <c r="C82" s="37"/>
      <c r="D82" s="1"/>
      <c r="E82" s="52"/>
      <c r="F82" s="53">
        <f>3*418.2</f>
        <v>1254.6</v>
      </c>
    </row>
    <row r="83" spans="1:6" ht="12.75">
      <c r="A83" s="1"/>
      <c r="B83" s="37" t="s">
        <v>129</v>
      </c>
      <c r="C83" s="37"/>
      <c r="D83" s="1"/>
      <c r="E83" s="52"/>
      <c r="F83" s="53">
        <f>3*2342.18</f>
        <v>7026.539999999999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166065.08165020097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136</v>
      </c>
    </row>
    <row r="86" spans="1:6" ht="12.75">
      <c r="A86" s="13"/>
      <c r="B86" s="40">
        <v>44409</v>
      </c>
      <c r="C86" s="41">
        <v>-771621</v>
      </c>
      <c r="D86" s="42">
        <f>F43</f>
        <v>149127.29</v>
      </c>
      <c r="E86" s="42">
        <f>F84</f>
        <v>166065.08165020097</v>
      </c>
      <c r="F86" s="43">
        <f>C86+D86-E86</f>
        <v>-788558.791650201</v>
      </c>
    </row>
    <row r="88" spans="1:6" ht="13.5" thickBot="1">
      <c r="A88" t="s">
        <v>111</v>
      </c>
      <c r="C88" s="49">
        <v>44409</v>
      </c>
      <c r="D88" s="8" t="s">
        <v>112</v>
      </c>
      <c r="E88" s="49">
        <v>44500</v>
      </c>
      <c r="F88" t="s">
        <v>113</v>
      </c>
    </row>
    <row r="89" spans="1:7" ht="13.5" thickBot="1">
      <c r="A89" t="s">
        <v>114</v>
      </c>
      <c r="F89" s="50">
        <f>E86</f>
        <v>166065.08165020097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2022-02-01T12:32:17Z</dcterms:modified>
  <cp:category/>
  <cp:version/>
  <cp:contentType/>
  <cp:contentStatus/>
</cp:coreProperties>
</file>