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<sst xmlns="http://schemas.openxmlformats.org/spreadsheetml/2006/main" count="175" uniqueCount="150">
  <si>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</si>
  <si>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</si>
  <si>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</si>
  <si>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</si>
  <si>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</si>
  <si>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</si>
  <si>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</si>
  <si>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</si>
  <si>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</si>
  <si>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</si>
  <si>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</si>
  <si>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</si>
  <si>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</si>
  <si>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</si>
  <si>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</si>
  <si>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</si>
  <si>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</si>
  <si>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</si>
  <si>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</si>
  <si>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</si>
  <si>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</si>
  <si>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</si>
  <si>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</si>
  <si>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</si>
  <si>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</si>
  <si>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</si>
  <si>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</si>
  <si>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</si>
  <si>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</si>
  <si>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</si>
  <si>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</si>
  <si>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</si>
  <si>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</si>
  <si>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</si>
  <si>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</si>
  <si>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</si>
  <si>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</si>
  <si>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</si>
  <si>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</si>
  <si>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</si>
  <si>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</si>
  <si>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</si>
  <si>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</si>
  <si>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</si>
  <si>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</si>
  <si>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</si>
  <si>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</si>
  <si>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</si>
  <si>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</si>
  <si>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</si>
  <si>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</si>
  <si>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</si>
  <si>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</si>
  <si>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</si>
  <si>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</si>
  <si>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</si>
  <si>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</si>
  <si>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</si>
  <si>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</si>
  <si>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</si>
  <si>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</si>
  <si>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</si>
  <si>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</si>
  <si>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</si>
  <si>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</si>
  <si>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</si>
  <si>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</si>
  <si>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</si>
  <si>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</si>
  <si>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</si>
  <si>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</si>
  <si>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</si>
  <si>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</si>
  <si>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</si>
  <si>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</si>
  <si>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</si>
  <si>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</si>
  <si>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</si>
  <si>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</si>
  <si>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</si>
  <si>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</si>
  <si>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</si>
  <si>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</si>
  <si>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</si>
  <si>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</si>
  <si>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</si>
  <si>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</si>
  <si>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</si>
  <si>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</si>
  <si>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</si>
  <si>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</si>
  <si>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</si>
  <si>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</si>
  <si>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</si>
  <si>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</si>
  <si>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</si>
  <si>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</si>
  <si>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</si>
  <si>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</si>
  <si>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</si>
  <si>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</si>
  <si>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</si>
  <si>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</si>
  <si>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</si>
  <si>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</si>
  <si>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</si>
  <si>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</si>
  <si>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</si>
  <si>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</si>
  <si>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</si>
  <si>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</si>
  <si>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</si>
  <si>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</si>
  <si>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</si>
  <si>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</si>
  <si>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</si>
  <si>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</si>
  <si>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</si>
  <si>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</si>
  <si>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</si>
  <si>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</si>
  <si>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</si>
  <si>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</si>
  <si>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</si>
  <si>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</si>
  <si>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</si>
  <si>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</si>
  <si>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</si>
  <si>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</si>
  <si>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</si>
  <si>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</si>
  <si>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</si>
  <si>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</si>
  <si>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</si>
  <si>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</si>
  <si>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</si>
  <si>
    <t>смена труб д 50 пвх (4мп) кв.41</t>
  </si>
  <si>
    <t>труба д 50 пвх</t>
  </si>
  <si>
    <t>4мп</t>
  </si>
  <si>
    <t>тройник косой</t>
  </si>
  <si>
    <t>2шт</t>
  </si>
  <si>
    <t>4шт</t>
  </si>
  <si>
    <t>отвод 45</t>
  </si>
  <si>
    <t>отвод 90</t>
  </si>
  <si>
    <t>1шт</t>
  </si>
  <si>
    <t>манжета 50х70</t>
  </si>
  <si>
    <t>смена вентиля д 20 (2шт) п-д1</t>
  </si>
  <si>
    <t>вентиль д 20</t>
  </si>
  <si>
    <t>ремонт подъеда №3</t>
  </si>
  <si>
    <t>материал для ремонта подъезда №3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</si>
</sst>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0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5.6</v>
      </c>
      <c r="M20" s="34">
        <f>SUM(M6:M19)</f>
        <v>1167.8606688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0.04*133.04</f>
        <v>5.3216</v>
      </c>
      <c r="M24" s="33">
        <f aca="true" t="shared" si="1" ref="M24:M36">L24*160.174*1.15*1.302</f>
        <v>1276.27150631232</v>
      </c>
    </row>
    <row r="25" spans="1:13" ht="12.75">
      <c r="A25" t="s">
        <v>107</v>
      </c>
      <c r="J25" s="20">
        <v>2</v>
      </c>
      <c r="K25" s="20" t="s">
        <v>146</v>
      </c>
      <c r="L25" s="47">
        <v>1.62</v>
      </c>
      <c r="M25" s="33">
        <f t="shared" si="1"/>
        <v>388.5222189240001</v>
      </c>
    </row>
    <row r="26" spans="1:13" ht="12.75">
      <c r="A26" t="s">
        <v>108</v>
      </c>
      <c r="J26" s="20">
        <v>3</v>
      </c>
      <c r="K26" s="20" t="s">
        <v>148</v>
      </c>
      <c r="L26" s="47">
        <v>154.55</v>
      </c>
      <c r="M26" s="33">
        <f t="shared" si="1"/>
        <v>37065.49934241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161.4916</v>
      </c>
      <c r="M37" s="34">
        <f>SUM(M24:M36)</f>
        <v>38730.29306764632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43424.14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39249.58</v>
      </c>
      <c r="J41" s="20">
        <v>1</v>
      </c>
      <c r="K41" s="20" t="s">
        <v>137</v>
      </c>
      <c r="L41" s="25" t="s">
        <v>138</v>
      </c>
      <c r="M41" s="25">
        <f>4*125.54</f>
        <v>502.16</v>
      </c>
    </row>
    <row r="42" spans="2:15" ht="12.75">
      <c r="B42" t="s">
        <v>8</v>
      </c>
      <c r="F42" s="9">
        <f>F41/F40</f>
        <v>0.9038654536393813</v>
      </c>
      <c r="J42" s="20">
        <v>2</v>
      </c>
      <c r="K42" s="20" t="s">
        <v>139</v>
      </c>
      <c r="L42" s="47" t="s">
        <v>140</v>
      </c>
      <c r="M42" s="25">
        <f>2*64.42</f>
        <v>128.84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141</v>
      </c>
      <c r="M43" s="25">
        <f>4*25.1</f>
        <v>100.4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40299.58</v>
      </c>
      <c r="J44" s="20">
        <v>4</v>
      </c>
      <c r="K44" s="20" t="s">
        <v>143</v>
      </c>
      <c r="L44" s="25" t="s">
        <v>144</v>
      </c>
      <c r="M44" s="25">
        <v>25.1</v>
      </c>
    </row>
    <row r="45" spans="10:13" ht="12.75">
      <c r="J45" s="20">
        <v>5</v>
      </c>
      <c r="K45" s="20" t="s">
        <v>145</v>
      </c>
      <c r="L45" s="25" t="s">
        <v>140</v>
      </c>
      <c r="M45" s="25">
        <f>2*30</f>
        <v>60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140</v>
      </c>
      <c r="M46" s="25">
        <f>2*459</f>
        <v>918</v>
      </c>
    </row>
    <row r="47" spans="10:13" ht="12.75">
      <c r="J47" s="20">
        <v>7</v>
      </c>
      <c r="K47" s="20" t="s">
        <v>149</v>
      </c>
      <c r="L47" s="25"/>
      <c r="M47" s="25">
        <v>25942.98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3744*1.302</f>
        <v>4874.688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7146.678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27677.48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295302</v>
      </c>
      <c r="D59">
        <v>224780.8</v>
      </c>
      <c r="E59">
        <v>2983.9</v>
      </c>
      <c r="F59" s="35">
        <f>C59/D59*E59</f>
        <v>3920.048499693924</v>
      </c>
    </row>
    <row r="60" spans="1:6" ht="12.75">
      <c r="A60" t="s">
        <v>20</v>
      </c>
      <c r="F60" s="35">
        <f>M20</f>
        <v>1167.8606688</v>
      </c>
    </row>
    <row r="61" spans="1:6" ht="12.75">
      <c r="A61" t="s">
        <v>21</v>
      </c>
      <c r="F61" s="11">
        <f>M37</f>
        <v>38730.29306764632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27677.48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0.47</v>
      </c>
      <c r="E66" t="s">
        <v>14</v>
      </c>
      <c r="F66" s="11">
        <f>B66*D66</f>
        <v>1402.433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72898.11523614025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0.55</v>
      </c>
      <c r="E74" t="s">
        <v>14</v>
      </c>
      <c r="F74" s="11">
        <f>B74*D74</f>
        <v>1641.1450000000002</v>
      </c>
    </row>
    <row r="75" spans="1:6" ht="12.75">
      <c r="A75" s="4" t="s">
        <v>29</v>
      </c>
      <c r="F75" s="32">
        <f>F71+F74</f>
        <v>2357.281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2.13</v>
      </c>
      <c r="E78" t="s">
        <v>14</v>
      </c>
      <c r="F78" s="11">
        <f>B78*D78</f>
        <v>6355.706999999999</v>
      </c>
    </row>
    <row r="79" spans="1:6" ht="12.75">
      <c r="A79" s="4" t="s">
        <v>31</v>
      </c>
      <c r="F79" s="32">
        <f>SUM(F78)</f>
        <v>6355.706999999999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88757.78123614025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5147.951311696134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1806.42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95950.81254783638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44287</v>
      </c>
      <c r="C88" s="40">
        <v>-121153</v>
      </c>
      <c r="D88" s="43">
        <f>F44</f>
        <v>40299.58</v>
      </c>
      <c r="E88" s="43">
        <f>F86</f>
        <v>95950.81254783638</v>
      </c>
      <c r="F88" s="44">
        <f>C88+D88-E88</f>
        <v>-176804.23254783638</v>
      </c>
    </row>
    <row r="90" spans="1:6" ht="13.5" thickBot="1">
      <c r="A90" t="s">
        <v>112</v>
      </c>
      <c r="C90" s="53">
        <v>44287</v>
      </c>
      <c r="D90" s="8" t="s">
        <v>113</v>
      </c>
      <c r="E90" s="53">
        <v>44316</v>
      </c>
      <c r="F90" t="s">
        <v>114</v>
      </c>
    </row>
    <row r="91" spans="1:7" ht="13.5" thickBot="1">
      <c r="A91" t="s">
        <v>115</v>
      </c>
      <c r="F91" s="54">
        <f>E88</f>
        <v>95950.81254783638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2021-08-05T06:19:06Z</dcterms:modified>
  <cp:category/>
  <cp:version/>
  <cp:contentType/>
  <cp:contentStatus/>
</cp:coreProperties>
</file>