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57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не взяла за авг,сент,окт.</t>
        </r>
      </text>
    </comment>
  </commentList>
</comments>
</file>

<file path=xl/sharedStrings.xml><?xml version="1.0" encoding="utf-8"?>
<sst xmlns="http://schemas.openxmlformats.org/spreadsheetml/2006/main" count="191" uniqueCount="161">
  <si>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</si>
  <si>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</si>
  <si>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</si>
  <si>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</si>
  <si>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</si>
  <si>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</si>
  <si>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</si>
  <si>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</si>
  <si>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</si>
  <si>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</si>
  <si>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</si>
  <si>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</si>
  <si>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</si>
  <si>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</si>
  <si>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</si>
  <si>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</si>
  <si>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</si>
  <si>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</si>
  <si>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</si>
  <si>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</si>
  <si>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</si>
  <si>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</si>
  <si>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</si>
  <si>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</si>
  <si>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</si>
  <si>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</si>
  <si>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</si>
  <si>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</si>
  <si>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</si>
  <si>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</si>
  <si>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</si>
  <si>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</si>
  <si>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</si>
  <si>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</si>
  <si>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</si>
  <si>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</si>
  <si>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</si>
  <si>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</si>
  <si>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</si>
  <si>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</si>
  <si>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</si>
  <si>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</si>
  <si>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</si>
  <si>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</si>
  <si>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</si>
  <si>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</si>
  <si>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</si>
  <si>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</si>
  <si>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</si>
  <si>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</si>
  <si>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</si>
  <si>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</si>
  <si>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</si>
  <si>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</si>
  <si>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</si>
  <si>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</si>
  <si>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</si>
  <si>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</si>
  <si>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</si>
  <si>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</si>
  <si>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</si>
  <si>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</si>
  <si>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</si>
  <si>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</si>
  <si>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</si>
  <si>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</si>
  <si>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</si>
  <si>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</si>
  <si>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</si>
  <si>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</si>
  <si>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</si>
  <si>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</si>
  <si>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</si>
  <si>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</si>
  <si>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</si>
  <si>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</si>
  <si>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</si>
  <si>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</si>
  <si>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</si>
  <si>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</si>
  <si>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</si>
  <si>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</si>
  <si>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</si>
  <si>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</si>
  <si>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</si>
  <si>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</si>
  <si>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</si>
  <si>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</si>
  <si>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</si>
  <si>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</si>
  <si>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</si>
  <si>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</si>
  <si>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</si>
  <si>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</si>
  <si>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</si>
  <si>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</si>
  <si>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</si>
  <si>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</si>
  <si>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</si>
  <si>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</si>
  <si>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</si>
  <si>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</si>
  <si>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</si>
  <si>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</si>
  <si>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</si>
  <si>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</si>
  <si>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</si>
  <si>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</si>
  <si>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</si>
  <si>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</si>
  <si>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</si>
  <si>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</si>
  <si>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</si>
  <si>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</si>
  <si>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</si>
  <si>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</si>
  <si>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</si>
  <si>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</si>
  <si>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</si>
  <si>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</si>
  <si>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</si>
  <si>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</si>
  <si>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</si>
  <si>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</si>
  <si>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</si>
  <si>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</si>
  <si>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</si>
  <si>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</si>
  <si>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</si>
  <si>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</si>
  <si>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</si>
  <si>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</si>
  <si>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</si>
  <si>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</si>
  <si>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</si>
  <si>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</si>
  <si>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2021г.</t>
  </si>
  <si>
    <t>декабрь</t>
  </si>
  <si>
    <t>за   ноябрь-декабрь  2021 г.</t>
  </si>
  <si>
    <t>ост.на 01.01</t>
  </si>
  <si>
    <t>смена ламп (12шт)</t>
  </si>
  <si>
    <t>лампа</t>
  </si>
  <si>
    <t>12шт</t>
  </si>
  <si>
    <t xml:space="preserve">смена гебо 25 (2шт) </t>
  </si>
  <si>
    <t>смена вентиля 32 (1шт)</t>
  </si>
  <si>
    <t xml:space="preserve">смена труб д 32 (4мп) </t>
  </si>
  <si>
    <t>гебо 25</t>
  </si>
  <si>
    <t>2шт</t>
  </si>
  <si>
    <t>4шт</t>
  </si>
  <si>
    <t>вентиль д 32</t>
  </si>
  <si>
    <t>1шт</t>
  </si>
  <si>
    <t>труба д 32</t>
  </si>
  <si>
    <t>тройник 32</t>
  </si>
  <si>
    <t>уголок 32</t>
  </si>
  <si>
    <t>муфта комб. 32</t>
  </si>
  <si>
    <t>муфта паечная 32</t>
  </si>
  <si>
    <t>американка 32</t>
  </si>
  <si>
    <t xml:space="preserve">смена ламп (8шт) </t>
  </si>
  <si>
    <t>8шт</t>
  </si>
  <si>
    <t>смена цанг (4шт)</t>
  </si>
  <si>
    <t>цанга 20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</si>
</sst>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9">
      <selection activeCell="K50" sqref="K50:M50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11.12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2.74</v>
      </c>
      <c r="M6" s="45">
        <f>L6*160.174*1.302</f>
        <v>571.4175415200001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5">
        <f t="shared" si="0"/>
        <v>3028.0958769599997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5">
        <f t="shared" si="0"/>
        <v>5630.756796000001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51.6</v>
      </c>
      <c r="M20" s="33">
        <f>SUM(M6:M19)</f>
        <v>10761.0018768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f>0.12*7.1</f>
        <v>0.852</v>
      </c>
      <c r="M24" s="32">
        <f aca="true" t="shared" si="1" ref="M24:M35">L24*160.174*1.302*1.15</f>
        <v>204.33390773039997</v>
      </c>
    </row>
    <row r="25" spans="1:13" ht="12.75">
      <c r="A25" t="s">
        <v>110</v>
      </c>
      <c r="J25" s="20">
        <v>2</v>
      </c>
      <c r="K25" s="20" t="s">
        <v>143</v>
      </c>
      <c r="L25" s="45">
        <f>2*1.03</f>
        <v>2.06</v>
      </c>
      <c r="M25" s="32">
        <f t="shared" si="1"/>
        <v>494.04677221199995</v>
      </c>
    </row>
    <row r="26" spans="1:13" ht="12.75">
      <c r="A26" t="s">
        <v>111</v>
      </c>
      <c r="J26" s="20">
        <v>3</v>
      </c>
      <c r="K26" s="20" t="s">
        <v>144</v>
      </c>
      <c r="L26" s="45">
        <v>1.07</v>
      </c>
      <c r="M26" s="32">
        <f t="shared" si="1"/>
        <v>256.61652731400005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145</v>
      </c>
      <c r="L27" s="45">
        <f>0.04*156.46</f>
        <v>6.258400000000001</v>
      </c>
      <c r="M27" s="32">
        <f t="shared" si="1"/>
        <v>1500.9428734036803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157</v>
      </c>
      <c r="L28" s="45">
        <f>0.08*7.1</f>
        <v>0.568</v>
      </c>
      <c r="M28" s="32">
        <f t="shared" si="1"/>
        <v>136.2226051536</v>
      </c>
    </row>
    <row r="29" spans="10:13" ht="12.75">
      <c r="J29" s="20">
        <v>6</v>
      </c>
      <c r="K29" s="20" t="s">
        <v>159</v>
      </c>
      <c r="L29" s="25">
        <v>4.2</v>
      </c>
      <c r="M29" s="32">
        <f t="shared" si="1"/>
        <v>1007.27982684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15.008400000000002</v>
      </c>
      <c r="M36" s="33">
        <f>SUM(M24:M35)</f>
        <v>3599.4425126536803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252113.69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248881.87</v>
      </c>
      <c r="J40" s="20">
        <v>1</v>
      </c>
      <c r="K40" s="20" t="s">
        <v>141</v>
      </c>
      <c r="L40" s="25" t="s">
        <v>142</v>
      </c>
      <c r="M40" s="45">
        <f>12*11.56</f>
        <v>138.72</v>
      </c>
    </row>
    <row r="41" spans="2:13" ht="12.75">
      <c r="B41" t="s">
        <v>8</v>
      </c>
      <c r="F41" s="9">
        <f>F40/F39</f>
        <v>0.9871811007169027</v>
      </c>
      <c r="J41" s="20">
        <v>2</v>
      </c>
      <c r="K41" s="20" t="s">
        <v>146</v>
      </c>
      <c r="L41" s="25" t="s">
        <v>147</v>
      </c>
      <c r="M41" s="25">
        <f>2*988</f>
        <v>1976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149</v>
      </c>
      <c r="L42" s="25" t="s">
        <v>150</v>
      </c>
      <c r="M42" s="25">
        <v>1274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250586.87</v>
      </c>
      <c r="J43" s="20">
        <v>4</v>
      </c>
      <c r="K43" s="20" t="s">
        <v>151</v>
      </c>
      <c r="L43" s="25" t="s">
        <v>148</v>
      </c>
      <c r="M43" s="25">
        <f>4*237.6</f>
        <v>950.4</v>
      </c>
    </row>
    <row r="44" spans="10:13" ht="12.75">
      <c r="J44" s="20">
        <v>5</v>
      </c>
      <c r="K44" s="54" t="s">
        <v>152</v>
      </c>
      <c r="L44" s="25" t="s">
        <v>147</v>
      </c>
      <c r="M44" s="25">
        <f>2*18</f>
        <v>36</v>
      </c>
    </row>
    <row r="45" spans="2:13" ht="12.75">
      <c r="B45" s="1" t="s">
        <v>10</v>
      </c>
      <c r="C45" s="1"/>
      <c r="J45" s="20">
        <v>6</v>
      </c>
      <c r="K45" s="20" t="s">
        <v>153</v>
      </c>
      <c r="L45" s="25" t="s">
        <v>147</v>
      </c>
      <c r="M45" s="25">
        <f>2*12</f>
        <v>24</v>
      </c>
    </row>
    <row r="46" spans="10:13" ht="12.75">
      <c r="J46" s="20">
        <v>7</v>
      </c>
      <c r="K46" s="20" t="s">
        <v>154</v>
      </c>
      <c r="L46" s="25" t="s">
        <v>147</v>
      </c>
      <c r="M46" s="25">
        <f>2*107</f>
        <v>214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155</v>
      </c>
      <c r="L47" s="25" t="s">
        <v>150</v>
      </c>
      <c r="M47" s="25">
        <v>8</v>
      </c>
    </row>
    <row r="48" spans="1:13" ht="12.75">
      <c r="A48" t="s">
        <v>12</v>
      </c>
      <c r="F48" s="11">
        <f>(4835+4835)*1.302</f>
        <v>12590.34</v>
      </c>
      <c r="J48" s="20">
        <v>9</v>
      </c>
      <c r="K48" s="20" t="s">
        <v>156</v>
      </c>
      <c r="L48" s="25" t="s">
        <v>150</v>
      </c>
      <c r="M48" s="25">
        <v>173</v>
      </c>
    </row>
    <row r="49" spans="1:13" ht="12.75">
      <c r="A49" s="6" t="s">
        <v>15</v>
      </c>
      <c r="F49" s="11">
        <f>(5264+5264)*1.302</f>
        <v>13707.456</v>
      </c>
      <c r="J49" s="20">
        <v>10</v>
      </c>
      <c r="K49" s="20" t="s">
        <v>141</v>
      </c>
      <c r="L49" s="25" t="s">
        <v>158</v>
      </c>
      <c r="M49" s="25">
        <f>8*11.4</f>
        <v>91.2</v>
      </c>
    </row>
    <row r="50" spans="1:13" ht="12.75">
      <c r="A50" s="55" t="s">
        <v>86</v>
      </c>
      <c r="B50" s="46"/>
      <c r="C50" s="46"/>
      <c r="D50" s="46"/>
      <c r="E50" s="53">
        <v>1.1</v>
      </c>
      <c r="F50" s="60">
        <f>E50*E32</f>
        <v>6540.05</v>
      </c>
      <c r="J50" s="20">
        <v>11</v>
      </c>
      <c r="K50" s="20" t="s">
        <v>160</v>
      </c>
      <c r="L50" s="25" t="s">
        <v>148</v>
      </c>
      <c r="M50" s="25">
        <v>972</v>
      </c>
    </row>
    <row r="51" spans="1:13" ht="12.75">
      <c r="A51" s="4" t="s">
        <v>28</v>
      </c>
      <c r="F51" s="31">
        <f>F48+F49+F50</f>
        <v>32837.846000000005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B57*D57*5</f>
        <v>94575</v>
      </c>
      <c r="J57" s="20"/>
      <c r="K57" s="20"/>
      <c r="L57" s="30" t="s">
        <v>59</v>
      </c>
      <c r="M57" s="33">
        <f>SUM(M40:M56)</f>
        <v>5857.32</v>
      </c>
    </row>
    <row r="58" spans="1:6" ht="12.75">
      <c r="A58" s="58" t="s">
        <v>134</v>
      </c>
      <c r="B58" s="58"/>
      <c r="C58" s="58"/>
      <c r="D58" s="53"/>
      <c r="E58" s="46"/>
      <c r="F58" s="59">
        <v>0</v>
      </c>
    </row>
    <row r="59" spans="1:6" ht="12.75">
      <c r="A59" s="4" t="s">
        <v>70</v>
      </c>
      <c r="F59" s="8">
        <f>SUM(F57+F58)</f>
        <v>94575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599988</v>
      </c>
      <c r="D61">
        <v>224780.6</v>
      </c>
      <c r="E61">
        <v>5945.5</v>
      </c>
      <c r="F61" s="34">
        <f>C61/D61*E61</f>
        <v>15869.824415452224</v>
      </c>
    </row>
    <row r="62" spans="1:6" ht="12.75">
      <c r="A62" t="s">
        <v>19</v>
      </c>
      <c r="F62" s="34">
        <f>M20</f>
        <v>10761.0018768</v>
      </c>
    </row>
    <row r="63" spans="1:6" ht="12.75">
      <c r="A63" t="s">
        <v>20</v>
      </c>
      <c r="F63" s="11">
        <f>M36</f>
        <v>3599.4425126536803</v>
      </c>
    </row>
    <row r="64" spans="1:6" ht="12.75">
      <c r="A64" t="s">
        <v>75</v>
      </c>
      <c r="F64" s="5">
        <f>0*600*1.302</f>
        <v>0</v>
      </c>
    </row>
    <row r="65" spans="1:6" ht="12.75">
      <c r="A65" t="s">
        <v>21</v>
      </c>
      <c r="F65" s="11">
        <f>M57</f>
        <v>5857.32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0.13</v>
      </c>
      <c r="E68" t="s">
        <v>14</v>
      </c>
      <c r="F68" s="11">
        <f>B68*D68</f>
        <v>772.9150000000001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1.39</v>
      </c>
      <c r="E70" s="46"/>
      <c r="F70" s="53">
        <f>D70*E32</f>
        <v>8264.244999999999</v>
      </c>
    </row>
    <row r="71" spans="1:6" ht="12.75">
      <c r="A71" s="4" t="s">
        <v>67</v>
      </c>
      <c r="B71" s="10"/>
      <c r="C71" s="10"/>
      <c r="F71" s="31">
        <f>SUM(F61:F70)</f>
        <v>45124.7488049059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0.48</v>
      </c>
      <c r="E73" t="s">
        <v>14</v>
      </c>
      <c r="F73" s="11">
        <f>B73*D73</f>
        <v>2853.8399999999997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2.33</v>
      </c>
      <c r="E76" t="s">
        <v>14</v>
      </c>
      <c r="F76" s="11">
        <f>B76*D76</f>
        <v>13853.015000000001</v>
      </c>
    </row>
    <row r="77" spans="1:6" ht="12.75">
      <c r="A77" s="4" t="s">
        <v>66</v>
      </c>
      <c r="F77" s="31">
        <f>F73+F76</f>
        <v>16706.855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5.33</v>
      </c>
      <c r="E80" t="s">
        <v>14</v>
      </c>
      <c r="F80" s="11">
        <f>B80*D80</f>
        <v>31689.515</v>
      </c>
    </row>
    <row r="81" spans="1:9" ht="12.75">
      <c r="A81" s="4" t="s">
        <v>69</v>
      </c>
      <c r="F81" s="31">
        <f>SUM(F80)</f>
        <v>31689.515</v>
      </c>
      <c r="I81" s="7"/>
    </row>
    <row r="82" spans="1:6" ht="12.75">
      <c r="A82" s="56" t="s">
        <v>81</v>
      </c>
      <c r="B82" s="46"/>
      <c r="C82" s="46"/>
      <c r="D82" s="53">
        <v>2.24</v>
      </c>
      <c r="E82" s="46"/>
      <c r="F82" s="57">
        <f>D82*E32</f>
        <v>13317.920000000002</v>
      </c>
    </row>
    <row r="83" spans="1:6" ht="12.75">
      <c r="A83" s="1" t="s">
        <v>27</v>
      </c>
      <c r="B83" s="1"/>
      <c r="F83" s="31">
        <f>F51+F55+F59+F71+F77+F81+F82</f>
        <v>234758.48480490592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13615.992118684542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f>2*802.94</f>
        <v>1605.88</v>
      </c>
    </row>
    <row r="87" spans="1:6" ht="12.75">
      <c r="A87" s="1"/>
      <c r="B87" s="36" t="s">
        <v>133</v>
      </c>
      <c r="C87" s="36"/>
      <c r="D87" s="1"/>
      <c r="E87" s="51"/>
      <c r="F87" s="52">
        <f>2*4515.34</f>
        <v>9030.68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274453.1748235905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44866</v>
      </c>
      <c r="C90" s="40">
        <v>-82427</v>
      </c>
      <c r="D90" s="43">
        <f>F43</f>
        <v>250586.87</v>
      </c>
      <c r="E90" s="43">
        <f>F88</f>
        <v>274453.1748235905</v>
      </c>
      <c r="F90" s="44">
        <f>C90+D90-E90</f>
        <v>-106293.3048235905</v>
      </c>
    </row>
    <row r="92" spans="1:6" ht="13.5" thickBot="1">
      <c r="A92" t="s">
        <v>115</v>
      </c>
      <c r="C92" s="48">
        <v>44501</v>
      </c>
      <c r="D92" s="8" t="s">
        <v>116</v>
      </c>
      <c r="E92" s="48">
        <v>44560</v>
      </c>
      <c r="F92" t="s">
        <v>117</v>
      </c>
    </row>
    <row r="93" spans="1:7" ht="13.5" thickBot="1">
      <c r="A93" t="s">
        <v>118</v>
      </c>
      <c r="F93" s="49">
        <f>E90</f>
        <v>274453.1748235905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2022-03-11T11:37:07Z</dcterms:modified>
  <cp:category/>
  <cp:version/>
  <cp:contentType/>
  <cp:contentStatus/>
</cp:coreProperties>
</file>