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<sst xmlns="http://schemas.openxmlformats.org/spreadsheetml/2006/main" count="198" uniqueCount="168">
  <si>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</si>
  <si>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</si>
  <si>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</si>
  <si>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</si>
  <si>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</si>
  <si>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</si>
  <si>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</si>
  <si>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</si>
  <si>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</si>
  <si>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</si>
  <si>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</si>
  <si>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</si>
  <si>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</si>
  <si>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</si>
  <si>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</si>
  <si>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</si>
  <si>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</si>
  <si>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</si>
  <si>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</si>
  <si>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</si>
  <si>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</si>
  <si>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</si>
  <si>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</si>
  <si>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</si>
  <si>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</si>
  <si>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</si>
  <si>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</si>
  <si>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</si>
  <si>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</si>
  <si>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</si>
  <si>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</si>
  <si>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</si>
  <si>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</si>
  <si>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</si>
  <si>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</si>
  <si>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</si>
  <si>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</si>
  <si>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</si>
  <si>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</si>
  <si>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</si>
  <si>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</si>
  <si>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</si>
  <si>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</si>
  <si>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</si>
  <si>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</si>
  <si>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</si>
  <si>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</si>
  <si>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</si>
  <si>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</si>
  <si>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</si>
  <si>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</si>
  <si>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</si>
  <si>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</si>
  <si>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</si>
  <si>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</si>
  <si>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</si>
  <si>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</si>
  <si>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</si>
  <si>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</si>
  <si>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</si>
  <si>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</si>
  <si>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</si>
  <si>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</si>
  <si>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</si>
  <si>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</si>
  <si>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</si>
  <si>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</si>
  <si>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</si>
  <si>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</si>
  <si>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</si>
  <si>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</si>
  <si>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</si>
  <si>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</si>
  <si>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</si>
  <si>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</si>
  <si>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</si>
  <si>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</si>
  <si>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</si>
  <si>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</si>
  <si>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</si>
  <si>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</si>
  <si>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</si>
  <si>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</si>
  <si>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</si>
  <si>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</si>
  <si>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</si>
  <si>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</si>
  <si>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</si>
  <si>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</si>
  <si>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</si>
  <si>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</si>
  <si>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</si>
  <si>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</si>
  <si>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</si>
  <si>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</si>
  <si>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</si>
  <si>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</si>
  <si>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</si>
  <si>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</si>
  <si>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</si>
  <si>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</si>
  <si>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</si>
  <si>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</si>
  <si>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</si>
  <si>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</si>
  <si>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</si>
  <si>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</si>
  <si>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</si>
  <si>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</si>
  <si>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</si>
  <si>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</si>
  <si>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</si>
  <si>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</si>
  <si>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</si>
  <si>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</si>
  <si>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</si>
  <si>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</si>
  <si>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</si>
  <si>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</si>
  <si>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</si>
  <si>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</si>
  <si>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</si>
  <si>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</si>
  <si>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</si>
  <si>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</si>
  <si>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</si>
  <si>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</si>
  <si>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</si>
  <si>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</si>
  <si>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</si>
  <si>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</si>
  <si>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</si>
  <si>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</si>
  <si>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</si>
  <si>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</si>
  <si>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</si>
  <si>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труб д 20 м/пл (2мп) п-д2</t>
  </si>
  <si>
    <t>труба д 20 м/пл</t>
  </si>
  <si>
    <t>2мп</t>
  </si>
  <si>
    <t>цанга</t>
  </si>
  <si>
    <t>2шт</t>
  </si>
  <si>
    <t xml:space="preserve">смена ламп (18шт) </t>
  </si>
  <si>
    <t>лампа</t>
  </si>
  <si>
    <t>18шт</t>
  </si>
  <si>
    <t>смена вентиля д 15 (2шт)</t>
  </si>
  <si>
    <t>вентиль д 15</t>
  </si>
  <si>
    <t>уголок 20</t>
  </si>
  <si>
    <t>6шт</t>
  </si>
  <si>
    <t>комп.муфта 20</t>
  </si>
  <si>
    <t>3шт</t>
  </si>
  <si>
    <t>американка 20</t>
  </si>
  <si>
    <t xml:space="preserve">смена труб д 20 (4мп)  </t>
  </si>
  <si>
    <t>4мп</t>
  </si>
  <si>
    <t xml:space="preserve">смена ламп (19шт) </t>
  </si>
  <si>
    <t>19шт</t>
  </si>
  <si>
    <t>смена труб д 89 (15мп) эл.уз.</t>
  </si>
  <si>
    <t>устр-во врезки (1шт) эл.уз.</t>
  </si>
  <si>
    <t>смена вентиля д 15 (1шт) эл.уз.</t>
  </si>
  <si>
    <t>труба д 89</t>
  </si>
  <si>
    <t>141 кг</t>
  </si>
  <si>
    <t>отвод 89</t>
  </si>
  <si>
    <t>4шт</t>
  </si>
  <si>
    <t xml:space="preserve">врезка </t>
  </si>
  <si>
    <t>1шт</t>
  </si>
  <si>
    <t>электроды</t>
  </si>
  <si>
    <t>4кг</t>
  </si>
  <si>
    <t xml:space="preserve">смена ламп (13шт) </t>
  </si>
  <si>
    <t>13шт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</si>
</sst>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57" sqref="M57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 t="s">
        <v>132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7.93</v>
      </c>
      <c r="M14" s="46">
        <f t="shared" si="0"/>
        <v>1653.7741256400002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3128.19822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24.78</v>
      </c>
      <c r="M20" s="33">
        <f>SUM(M6:M19)</f>
        <v>5167.783459440001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6">
        <f>0.02*155</f>
        <v>3.1</v>
      </c>
      <c r="M24" s="32">
        <f>L24*160.174*1.302*1.15</f>
        <v>743.4684436200001</v>
      </c>
    </row>
    <row r="25" spans="1:13" ht="12.75">
      <c r="A25" t="s">
        <v>106</v>
      </c>
      <c r="J25" s="20">
        <v>2</v>
      </c>
      <c r="K25" s="20" t="s">
        <v>141</v>
      </c>
      <c r="L25" s="46">
        <f>0.18*7.1</f>
        <v>1.2779999999999998</v>
      </c>
      <c r="M25" s="32">
        <f aca="true" t="shared" si="1" ref="M25:M37">L25*160.174*1.302*1.15</f>
        <v>306.50086159559993</v>
      </c>
    </row>
    <row r="26" spans="1:13" ht="13.5" customHeight="1">
      <c r="A26" t="s">
        <v>107</v>
      </c>
      <c r="J26" s="20">
        <v>3</v>
      </c>
      <c r="K26" s="20" t="s">
        <v>144</v>
      </c>
      <c r="L26" s="46">
        <f>1.62</f>
        <v>1.62</v>
      </c>
      <c r="M26" s="32">
        <f t="shared" si="1"/>
        <v>388.522218924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151</v>
      </c>
      <c r="L27" s="46">
        <f>0.04*224.9</f>
        <v>8.996</v>
      </c>
      <c r="M27" s="32">
        <f t="shared" si="1"/>
        <v>2157.4974576792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153</v>
      </c>
      <c r="L28" s="46">
        <f>0.19*7.1</f>
        <v>1.349</v>
      </c>
      <c r="M28" s="32">
        <f t="shared" si="1"/>
        <v>323.5286872398</v>
      </c>
    </row>
    <row r="29" spans="10:13" ht="12.75">
      <c r="J29" s="20">
        <v>6</v>
      </c>
      <c r="K29" s="20" t="s">
        <v>155</v>
      </c>
      <c r="L29" s="46">
        <f>0.15*174.8</f>
        <v>26.220000000000002</v>
      </c>
      <c r="M29" s="32">
        <f t="shared" si="1"/>
        <v>6288.304061844001</v>
      </c>
    </row>
    <row r="30" spans="2:13" ht="12.75">
      <c r="B30" t="s">
        <v>0</v>
      </c>
      <c r="J30" s="20">
        <v>7</v>
      </c>
      <c r="K30" s="20" t="s">
        <v>156</v>
      </c>
      <c r="L30" s="25">
        <v>4.46</v>
      </c>
      <c r="M30" s="32">
        <f t="shared" si="1"/>
        <v>1069.6352446919998</v>
      </c>
    </row>
    <row r="31" spans="10:13" ht="12.75">
      <c r="J31" s="20">
        <v>8</v>
      </c>
      <c r="K31" s="20" t="s">
        <v>157</v>
      </c>
      <c r="L31" s="25">
        <v>0.81</v>
      </c>
      <c r="M31" s="32">
        <f t="shared" si="1"/>
        <v>194.261109462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 t="s">
        <v>166</v>
      </c>
      <c r="L32" s="25">
        <f>0.13*7.1</f>
        <v>0.9229999999999999</v>
      </c>
      <c r="M32" s="32">
        <f t="shared" si="1"/>
        <v>221.36173337459996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48.75600000000001</v>
      </c>
      <c r="M38" s="33">
        <f>SUM(M24:M37)</f>
        <v>11693.0798184312</v>
      </c>
    </row>
    <row r="39" spans="1:11" ht="12.75">
      <c r="A39" s="2" t="s">
        <v>6</v>
      </c>
      <c r="F39" s="11">
        <f>131874.42-1399.79</f>
        <v>130474.63000000002</v>
      </c>
      <c r="K39" s="1" t="s">
        <v>61</v>
      </c>
    </row>
    <row r="40" spans="1:13" ht="12.75">
      <c r="A40" t="s">
        <v>7</v>
      </c>
      <c r="F40" s="5">
        <v>115853.31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0.8879374480694061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 t="s">
        <v>137</v>
      </c>
      <c r="L42" s="25" t="s">
        <v>138</v>
      </c>
      <c r="M42" s="46">
        <f>2*137</f>
        <v>274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117258.31</v>
      </c>
      <c r="J43" s="20">
        <v>2</v>
      </c>
      <c r="K43" s="20" t="s">
        <v>139</v>
      </c>
      <c r="L43" s="46" t="s">
        <v>140</v>
      </c>
      <c r="M43" s="25">
        <f>2*188</f>
        <v>376</v>
      </c>
    </row>
    <row r="44" spans="10:13" ht="12.75">
      <c r="J44" s="20">
        <v>3</v>
      </c>
      <c r="K44" s="20" t="s">
        <v>142</v>
      </c>
      <c r="L44" s="46" t="s">
        <v>143</v>
      </c>
      <c r="M44" s="25">
        <f>18*11.6</f>
        <v>208.79999999999998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140</v>
      </c>
      <c r="M45" s="25">
        <f>2*300.47</f>
        <v>600.94</v>
      </c>
    </row>
    <row r="46" spans="10:13" ht="12.75">
      <c r="J46" s="20">
        <v>5</v>
      </c>
      <c r="K46" s="20" t="s">
        <v>146</v>
      </c>
      <c r="L46" s="25" t="s">
        <v>147</v>
      </c>
      <c r="M46" s="25">
        <f>6*4</f>
        <v>24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148</v>
      </c>
      <c r="L47" s="25" t="s">
        <v>149</v>
      </c>
      <c r="M47" s="25">
        <f>3*39.5</f>
        <v>118.5</v>
      </c>
    </row>
    <row r="48" spans="1:13" ht="12.75">
      <c r="A48" t="s">
        <v>12</v>
      </c>
      <c r="F48" s="11">
        <f>(7476.99+6499+7395.08)*1.302</f>
        <v>27825.13314</v>
      </c>
      <c r="J48" s="20">
        <v>7</v>
      </c>
      <c r="K48" s="20" t="s">
        <v>150</v>
      </c>
      <c r="L48" s="25" t="s">
        <v>149</v>
      </c>
      <c r="M48" s="25">
        <f>3*97.32</f>
        <v>291.96</v>
      </c>
    </row>
    <row r="49" spans="1:13" ht="12.75">
      <c r="A49" s="6" t="s">
        <v>15</v>
      </c>
      <c r="F49" s="11">
        <f>(2182+2182+2182)*1.302</f>
        <v>8522.892</v>
      </c>
      <c r="J49" s="20">
        <v>8</v>
      </c>
      <c r="K49" s="20" t="s">
        <v>137</v>
      </c>
      <c r="L49" s="25" t="s">
        <v>152</v>
      </c>
      <c r="M49" s="25">
        <f>4*67.9</f>
        <v>271.6</v>
      </c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 t="s">
        <v>142</v>
      </c>
      <c r="L50" s="25" t="s">
        <v>154</v>
      </c>
      <c r="M50" s="25">
        <f>19*11.56</f>
        <v>219.64000000000001</v>
      </c>
    </row>
    <row r="51" spans="1:13" ht="12.75">
      <c r="A51" s="4" t="s">
        <v>33</v>
      </c>
      <c r="F51" s="31">
        <f>F48+F49+F50</f>
        <v>36348.02514</v>
      </c>
      <c r="J51" s="20">
        <v>10</v>
      </c>
      <c r="K51" s="52" t="s">
        <v>158</v>
      </c>
      <c r="L51" s="25" t="s">
        <v>159</v>
      </c>
      <c r="M51" s="25">
        <f>141*83.63</f>
        <v>11791.83</v>
      </c>
    </row>
    <row r="52" spans="1:13" ht="12.75">
      <c r="A52" s="4" t="s">
        <v>16</v>
      </c>
      <c r="J52" s="20">
        <v>11</v>
      </c>
      <c r="K52" s="52" t="s">
        <v>160</v>
      </c>
      <c r="L52" s="25" t="s">
        <v>161</v>
      </c>
      <c r="M52" s="25">
        <f>4*450</f>
        <v>1800</v>
      </c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52" t="s">
        <v>162</v>
      </c>
      <c r="L53" s="25" t="s">
        <v>163</v>
      </c>
      <c r="M53" s="25">
        <v>24</v>
      </c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/>
      <c r="J54" s="20">
        <v>13</v>
      </c>
      <c r="K54" s="52" t="s">
        <v>145</v>
      </c>
      <c r="L54" s="25" t="s">
        <v>163</v>
      </c>
      <c r="M54" s="25">
        <v>347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52" t="s">
        <v>164</v>
      </c>
      <c r="L55" s="25" t="s">
        <v>165</v>
      </c>
      <c r="M55" s="25">
        <f>4*226</f>
        <v>904</v>
      </c>
    </row>
    <row r="56" spans="1:13" ht="12.75">
      <c r="A56" s="4" t="s">
        <v>18</v>
      </c>
      <c r="B56" s="4"/>
      <c r="J56" s="20">
        <v>15</v>
      </c>
      <c r="K56" s="52" t="s">
        <v>142</v>
      </c>
      <c r="L56" s="25" t="s">
        <v>167</v>
      </c>
      <c r="M56" s="25">
        <f>13*11.6</f>
        <v>150.79999999999998</v>
      </c>
    </row>
    <row r="57" spans="1:13" ht="12.75">
      <c r="A57" t="s">
        <v>19</v>
      </c>
      <c r="C57" s="47">
        <v>904049</v>
      </c>
      <c r="D57">
        <v>224780.6</v>
      </c>
      <c r="E57">
        <v>2844.9</v>
      </c>
      <c r="F57" s="34">
        <f>C57/D57*E57</f>
        <v>11441.952731241041</v>
      </c>
      <c r="J57" s="20">
        <v>16</v>
      </c>
      <c r="K57" s="52"/>
      <c r="L57" s="25"/>
      <c r="M57" s="25"/>
    </row>
    <row r="58" spans="1:13" ht="12.75">
      <c r="A58" t="s">
        <v>20</v>
      </c>
      <c r="F58" s="34">
        <f>M20</f>
        <v>5167.783459440001</v>
      </c>
      <c r="J58" s="20">
        <v>17</v>
      </c>
      <c r="K58" s="52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M61</f>
        <v>17403.07</v>
      </c>
      <c r="J61" s="20"/>
      <c r="K61" s="20"/>
      <c r="L61" s="30" t="s">
        <v>64</v>
      </c>
      <c r="M61" s="33">
        <f>SUM(M42:M60)</f>
        <v>17403.07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2844.9</v>
      </c>
      <c r="C64" t="s">
        <v>13</v>
      </c>
      <c r="D64" s="11">
        <v>2.17</v>
      </c>
      <c r="E64" t="s">
        <v>14</v>
      </c>
      <c r="F64" s="11">
        <f>B64*D64</f>
        <v>6173.433</v>
      </c>
    </row>
    <row r="65" spans="1:6" ht="12.75">
      <c r="A65" s="56" t="s">
        <v>83</v>
      </c>
      <c r="B65" s="56"/>
      <c r="C65" s="56"/>
      <c r="D65" s="58"/>
      <c r="E65" s="56"/>
      <c r="F65" s="58">
        <f>D65*E32</f>
        <v>0</v>
      </c>
    </row>
    <row r="66" spans="1:6" ht="12.75">
      <c r="A66" s="4" t="s">
        <v>25</v>
      </c>
      <c r="B66" s="10"/>
      <c r="C66" s="10"/>
      <c r="D66">
        <v>0</v>
      </c>
      <c r="F66" s="31">
        <f>SUM(F57:F65)</f>
        <v>40186.23919068104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2844.9</v>
      </c>
      <c r="C68" t="s">
        <v>65</v>
      </c>
      <c r="D68" s="5">
        <v>0.73</v>
      </c>
      <c r="E68" t="s">
        <v>14</v>
      </c>
      <c r="F68" s="11">
        <f>B68*D68</f>
        <v>2076.777</v>
      </c>
    </row>
    <row r="69" spans="1:6" ht="12.75">
      <c r="A69" t="s">
        <v>28</v>
      </c>
      <c r="F69" s="5"/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3.03</v>
      </c>
      <c r="E71" t="s">
        <v>14</v>
      </c>
      <c r="F71" s="11">
        <f>B71*D71</f>
        <v>8620.047</v>
      </c>
    </row>
    <row r="72" spans="1:6" ht="12.75">
      <c r="A72" s="4" t="s">
        <v>29</v>
      </c>
      <c r="F72" s="31">
        <f>F68+F71</f>
        <v>10696.824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7.87</v>
      </c>
      <c r="E75" t="s">
        <v>14</v>
      </c>
      <c r="F75" s="11">
        <f>B75*D75</f>
        <v>22389.363</v>
      </c>
    </row>
    <row r="76" spans="1:6" ht="12.75">
      <c r="A76" s="4" t="s">
        <v>31</v>
      </c>
      <c r="F76" s="31">
        <f>SUM(F75)</f>
        <v>22389.363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109620.45133068103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3288.613539920431</v>
      </c>
    </row>
    <row r="80" spans="1:6" ht="12.75">
      <c r="A80" s="1"/>
      <c r="B80" s="35" t="s">
        <v>127</v>
      </c>
      <c r="C80" s="35"/>
      <c r="D80" s="1"/>
      <c r="E80" s="53"/>
      <c r="F80" s="54">
        <f>2032.76+0</f>
        <v>2032.76</v>
      </c>
    </row>
    <row r="81" spans="1:6" ht="12.75">
      <c r="A81" s="1"/>
      <c r="B81" s="35" t="s">
        <v>128</v>
      </c>
      <c r="C81" s="35"/>
      <c r="D81" s="1"/>
      <c r="E81" s="53"/>
      <c r="F81" s="54">
        <f>3*381.68</f>
        <v>1145.04</v>
      </c>
    </row>
    <row r="82" spans="1:6" ht="12.75">
      <c r="A82" s="1"/>
      <c r="B82" s="35" t="s">
        <v>129</v>
      </c>
      <c r="C82" s="35"/>
      <c r="D82" s="1"/>
      <c r="E82" s="53"/>
      <c r="F82" s="54">
        <f>3*2149.01</f>
        <v>6447.030000000001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122533.89487060145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135</v>
      </c>
      <c r="I84" s="7"/>
    </row>
    <row r="85" spans="1:6" ht="12.75">
      <c r="A85" s="13"/>
      <c r="B85" s="38">
        <v>44409</v>
      </c>
      <c r="C85" s="39">
        <v>-771493</v>
      </c>
      <c r="D85" s="42">
        <f>F43</f>
        <v>117258.31</v>
      </c>
      <c r="E85" s="42">
        <f>F83</f>
        <v>122533.89487060145</v>
      </c>
      <c r="F85" s="43">
        <f>C85+D85-E85</f>
        <v>-776768.5848706014</v>
      </c>
    </row>
    <row r="87" spans="1:6" ht="13.5" thickBot="1">
      <c r="A87" t="s">
        <v>111</v>
      </c>
      <c r="C87" s="49">
        <v>44409</v>
      </c>
      <c r="D87" s="8" t="s">
        <v>112</v>
      </c>
      <c r="E87" s="49">
        <v>44500</v>
      </c>
      <c r="F87" t="s">
        <v>113</v>
      </c>
    </row>
    <row r="88" spans="1:7" ht="13.5" thickBot="1">
      <c r="A88" t="s">
        <v>114</v>
      </c>
      <c r="F88" s="50">
        <f>E85</f>
        <v>122533.89487060145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2020-09-12T14:11:11Z</cp:lastPrinted>
  <dcterms:created xsi:type="dcterms:W3CDTF">2008-08-18T07:30:19Z</dcterms:created>
  <dcterms:modified xsi:type="dcterms:W3CDTF">2022-02-01T12:07:12Z</dcterms:modified>
  <cp:category/>
  <cp:version/>
  <cp:contentType/>
  <cp:contentStatus/>
</cp:coreProperties>
</file>