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<sst xmlns="http://schemas.openxmlformats.org/spreadsheetml/2006/main" count="185" uniqueCount="156">
  <si>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</si>
  <si>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</si>
  <si>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</si>
  <si>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</si>
  <si>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</si>
  <si>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</si>
  <si>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</si>
  <si>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</si>
  <si>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</si>
  <si>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</si>
  <si>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</si>
  <si>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</si>
  <si>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</si>
  <si>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</si>
  <si>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</si>
  <si>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</si>
  <si>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</si>
  <si>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</si>
  <si>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</si>
  <si>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</si>
  <si>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</si>
  <si>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</si>
  <si>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</si>
  <si>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</si>
  <si>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</si>
  <si>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</si>
  <si>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</si>
  <si>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</si>
  <si>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</si>
  <si>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</si>
  <si>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</si>
  <si>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</si>
  <si>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</si>
  <si>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</si>
  <si>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</si>
  <si>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</si>
  <si>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</si>
  <si>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</si>
  <si>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</si>
  <si>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</si>
  <si>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</si>
  <si>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</si>
  <si>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</si>
  <si>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</si>
  <si>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</si>
  <si>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</si>
  <si>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</si>
  <si>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</si>
  <si>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</si>
  <si>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</si>
  <si>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</si>
  <si>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</si>
  <si>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</si>
  <si>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</si>
  <si>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</si>
  <si>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</si>
  <si>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</si>
  <si>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</si>
  <si>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</si>
  <si>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</si>
  <si>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</si>
  <si>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</si>
  <si>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</si>
  <si>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</si>
  <si>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</si>
  <si>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</si>
  <si>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</si>
  <si>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</si>
  <si>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</si>
  <si>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</si>
  <si>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</si>
  <si>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</si>
  <si>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</si>
  <si>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</si>
  <si>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</si>
  <si>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</si>
  <si>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</si>
  <si>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</si>
  <si>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</si>
  <si>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</si>
  <si>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</si>
  <si>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</si>
  <si>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</si>
  <si>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</si>
  <si>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</si>
  <si>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</si>
  <si>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</si>
  <si>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</si>
  <si>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</si>
  <si>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</si>
  <si>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</si>
  <si>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</si>
  <si>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</si>
  <si>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</si>
  <si>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</si>
  <si>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</si>
  <si>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</si>
  <si>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</si>
  <si>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</si>
  <si>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</si>
  <si>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</si>
  <si>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</si>
  <si>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</si>
  <si>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</si>
  <si>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</si>
  <si>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</si>
  <si>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</si>
  <si>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</si>
  <si>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</si>
  <si>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</si>
  <si>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</si>
  <si>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</si>
  <si>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</si>
  <si>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</si>
  <si>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</si>
  <si>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</si>
  <si>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</si>
  <si>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</si>
  <si>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</si>
  <si>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</si>
  <si>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</si>
  <si>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</si>
  <si>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</si>
  <si>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</si>
  <si>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</si>
  <si>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</si>
  <si>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</si>
  <si>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</si>
  <si>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</si>
  <si>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</si>
  <si>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</si>
  <si>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</si>
  <si>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</si>
  <si>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</si>
  <si>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</si>
  <si>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</si>
  <si>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смена труб д. 25 п.пр. (2мп) </t>
  </si>
  <si>
    <t xml:space="preserve">труба 25 п.пр. </t>
  </si>
  <si>
    <t>2мп</t>
  </si>
  <si>
    <t>муфта 25</t>
  </si>
  <si>
    <t>1шт</t>
  </si>
  <si>
    <t>американка 25</t>
  </si>
  <si>
    <t>смена ламп (4 шт) п-д 1</t>
  </si>
  <si>
    <t>лампа</t>
  </si>
  <si>
    <t>4шт</t>
  </si>
  <si>
    <t>прочистка канализации</t>
  </si>
  <si>
    <t>смена труб д 110 пвх (1мп) кв.25</t>
  </si>
  <si>
    <t>труба д 110</t>
  </si>
  <si>
    <t>1мп</t>
  </si>
  <si>
    <t>ревизка110</t>
  </si>
  <si>
    <t>компенсатор</t>
  </si>
  <si>
    <t>смена ламп (6шт) п-д 1,3</t>
  </si>
  <si>
    <t>смена ламп (4шт) п-д 1</t>
  </si>
  <si>
    <t>10шт</t>
  </si>
  <si>
    <t>смена ламп (3шт) п-д 1</t>
  </si>
  <si>
    <t>3шт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</si>
</sst>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2" fontId="11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49">
      <selection activeCell="F84" sqref="F84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5" t="s">
        <v>125</v>
      </c>
      <c r="D2" s="70" t="s">
        <v>132</v>
      </c>
      <c r="K2" s="5" t="s">
        <v>134</v>
      </c>
    </row>
    <row r="3" spans="1:13" ht="12.75">
      <c r="A3" t="s">
        <v>85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133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f>2*3.41</f>
        <v>6.82</v>
      </c>
      <c r="M6" s="45">
        <f>L6*160.174*1.302</f>
        <v>1422.2874573600002</v>
      </c>
    </row>
    <row r="7" spans="2:13" ht="15.75">
      <c r="B7" t="s">
        <v>87</v>
      </c>
      <c r="C7" s="54" t="s">
        <v>89</v>
      </c>
      <c r="D7" s="54"/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3:13" ht="15.75">
      <c r="C8" s="54"/>
      <c r="D8" s="54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2">
        <v>0.94</v>
      </c>
      <c r="M13" s="45">
        <f t="shared" si="0"/>
        <v>196.03375512</v>
      </c>
    </row>
    <row r="14" spans="1:13" ht="12.75">
      <c r="A14" t="s">
        <v>101</v>
      </c>
      <c r="J14" s="20">
        <v>5</v>
      </c>
      <c r="K14" s="19" t="s">
        <v>49</v>
      </c>
      <c r="L14" s="22">
        <v>7.66</v>
      </c>
      <c r="M14" s="45">
        <f t="shared" si="0"/>
        <v>1597.4665576800003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300.30702912000004</v>
      </c>
    </row>
    <row r="18" spans="5:13" ht="12.75">
      <c r="E18" s="7" t="s">
        <v>97</v>
      </c>
      <c r="J18" s="20" t="s">
        <v>55</v>
      </c>
      <c r="K18" s="49" t="s">
        <v>56</v>
      </c>
      <c r="L18" s="21">
        <v>0.5</v>
      </c>
      <c r="M18" s="45">
        <f t="shared" si="0"/>
        <v>104.27327400000001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1668.3723840000002</v>
      </c>
    </row>
    <row r="20" spans="1:13" ht="12.75">
      <c r="A20" t="s">
        <v>100</v>
      </c>
      <c r="J20" s="20"/>
      <c r="K20" s="50" t="s">
        <v>57</v>
      </c>
      <c r="L20" s="51">
        <f>SUM(L6:L19)</f>
        <v>25.36</v>
      </c>
      <c r="M20" s="32">
        <f>SUM(M6:M19)</f>
        <v>5288.740457280001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5">
        <f>0.02*184.3</f>
        <v>3.6860000000000004</v>
      </c>
      <c r="M24" s="31">
        <f aca="true" t="shared" si="1" ref="M24:M35">L24*160.174*1.302*1.15</f>
        <v>884.0079623172</v>
      </c>
    </row>
    <row r="25" spans="1:13" ht="12.75">
      <c r="A25" t="s">
        <v>105</v>
      </c>
      <c r="J25" s="20">
        <v>2</v>
      </c>
      <c r="K25" s="20" t="s">
        <v>142</v>
      </c>
      <c r="L25" s="45">
        <v>0.28</v>
      </c>
      <c r="M25" s="31">
        <f t="shared" si="1"/>
        <v>67.15198845600001</v>
      </c>
    </row>
    <row r="26" spans="1:13" ht="12.75">
      <c r="A26" t="s">
        <v>106</v>
      </c>
      <c r="J26" s="20">
        <v>3</v>
      </c>
      <c r="K26" s="20" t="s">
        <v>145</v>
      </c>
      <c r="L26" s="45">
        <f>0.15*32.2</f>
        <v>4.83</v>
      </c>
      <c r="M26" s="31">
        <f t="shared" si="1"/>
        <v>1158.371800866</v>
      </c>
    </row>
    <row r="27" spans="1:13" ht="12.75">
      <c r="A27" t="s">
        <v>107</v>
      </c>
      <c r="J27" s="20">
        <v>4</v>
      </c>
      <c r="K27" s="20" t="s">
        <v>146</v>
      </c>
      <c r="L27" s="45">
        <v>1.46</v>
      </c>
      <c r="M27" s="31">
        <f t="shared" si="1"/>
        <v>350.149654092</v>
      </c>
    </row>
    <row r="28" spans="1:13" ht="12.75">
      <c r="A28" t="s">
        <v>108</v>
      </c>
      <c r="J28" s="20">
        <v>5</v>
      </c>
      <c r="K28" s="20" t="s">
        <v>151</v>
      </c>
      <c r="L28" s="45">
        <f>0.06*7.1</f>
        <v>0.426</v>
      </c>
      <c r="M28" s="31">
        <f t="shared" si="1"/>
        <v>102.16695386519999</v>
      </c>
    </row>
    <row r="29" spans="1:13" ht="12.75">
      <c r="A29" t="s">
        <v>109</v>
      </c>
      <c r="J29" s="20">
        <v>6</v>
      </c>
      <c r="K29" s="20" t="s">
        <v>152</v>
      </c>
      <c r="L29" s="45">
        <v>0.28</v>
      </c>
      <c r="M29" s="31">
        <f t="shared" si="1"/>
        <v>67.15198845600001</v>
      </c>
    </row>
    <row r="30" spans="10:13" ht="12.75">
      <c r="J30" s="20">
        <v>7</v>
      </c>
      <c r="K30" s="20" t="s">
        <v>145</v>
      </c>
      <c r="L30" s="25">
        <v>4.83</v>
      </c>
      <c r="M30" s="31">
        <f t="shared" si="1"/>
        <v>1158.371800866</v>
      </c>
    </row>
    <row r="31" spans="2:13" ht="12.75">
      <c r="B31" t="s">
        <v>0</v>
      </c>
      <c r="J31" s="20">
        <v>8</v>
      </c>
      <c r="K31" s="20" t="s">
        <v>154</v>
      </c>
      <c r="L31" s="25">
        <v>0.21</v>
      </c>
      <c r="M31" s="31">
        <f t="shared" si="1"/>
        <v>50.363991342000006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16.002</v>
      </c>
      <c r="M36" s="32">
        <f>SUM(M24:M34)</f>
        <v>3837.7361402604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121215.84</v>
      </c>
      <c r="J40" s="20">
        <v>1</v>
      </c>
      <c r="K40" s="47" t="s">
        <v>137</v>
      </c>
      <c r="L40" s="48" t="s">
        <v>138</v>
      </c>
      <c r="M40" s="58">
        <f>2*145.4</f>
        <v>290.8</v>
      </c>
    </row>
    <row r="41" spans="1:13" ht="12.75">
      <c r="A41" t="s">
        <v>7</v>
      </c>
      <c r="F41" s="11">
        <v>107186.07</v>
      </c>
      <c r="J41" s="20">
        <v>2</v>
      </c>
      <c r="K41" s="47" t="s">
        <v>139</v>
      </c>
      <c r="L41" s="48" t="s">
        <v>140</v>
      </c>
      <c r="M41" s="58">
        <v>67</v>
      </c>
    </row>
    <row r="42" spans="2:13" ht="12.75">
      <c r="B42" t="s">
        <v>8</v>
      </c>
      <c r="F42" s="9">
        <f>F41/F40</f>
        <v>0.8842579484661411</v>
      </c>
      <c r="J42" s="20">
        <v>3</v>
      </c>
      <c r="K42" s="47" t="s">
        <v>141</v>
      </c>
      <c r="L42" s="48" t="s">
        <v>140</v>
      </c>
      <c r="M42" s="48">
        <v>141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143</v>
      </c>
      <c r="L43" s="25" t="s">
        <v>144</v>
      </c>
      <c r="M43" s="25">
        <f>4*11.6</f>
        <v>46.4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108236.07</v>
      </c>
      <c r="J44" s="20">
        <v>5</v>
      </c>
      <c r="K44" s="20" t="s">
        <v>147</v>
      </c>
      <c r="L44" s="25" t="s">
        <v>148</v>
      </c>
      <c r="M44" s="25">
        <v>334.97</v>
      </c>
    </row>
    <row r="45" spans="10:13" ht="12.75">
      <c r="J45" s="20">
        <v>6</v>
      </c>
      <c r="K45" s="20" t="s">
        <v>149</v>
      </c>
      <c r="L45" s="25" t="s">
        <v>140</v>
      </c>
      <c r="M45" s="25">
        <v>98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5" t="s">
        <v>140</v>
      </c>
      <c r="M46" s="25">
        <v>137.91</v>
      </c>
    </row>
    <row r="47" spans="10:13" ht="12.75">
      <c r="J47" s="20">
        <v>8</v>
      </c>
      <c r="K47" s="20" t="s">
        <v>143</v>
      </c>
      <c r="L47" s="25" t="s">
        <v>153</v>
      </c>
      <c r="M47" s="25">
        <f>10*11.56</f>
        <v>115.60000000000001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143</v>
      </c>
      <c r="L48" s="25" t="s">
        <v>155</v>
      </c>
      <c r="M48" s="25">
        <f>3*11.6</f>
        <v>34.8</v>
      </c>
    </row>
    <row r="49" spans="1:13" ht="12.75">
      <c r="A49" t="s">
        <v>12</v>
      </c>
      <c r="F49" s="11">
        <f>(0+5725)*1.302</f>
        <v>7453.95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(2727+2727+2727)*1.302</f>
        <v>10651.662</v>
      </c>
      <c r="J50" s="20">
        <v>11</v>
      </c>
      <c r="K50" s="20"/>
      <c r="L50" s="25"/>
      <c r="M50" s="25"/>
    </row>
    <row r="51" spans="1:13" ht="12.75">
      <c r="A51" s="65" t="s">
        <v>84</v>
      </c>
      <c r="B51" s="66"/>
      <c r="C51" s="66"/>
      <c r="D51" s="66"/>
      <c r="E51" s="64">
        <v>0</v>
      </c>
      <c r="F51" s="64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18105.612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0.5</v>
      </c>
      <c r="E55" t="s">
        <v>14</v>
      </c>
      <c r="F55" s="11">
        <f>B55*D55</f>
        <v>118.15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118.15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904049</v>
      </c>
      <c r="D58">
        <v>224780.8</v>
      </c>
      <c r="E58">
        <v>2731</v>
      </c>
      <c r="F58" s="34">
        <f>C58/D58*E58</f>
        <v>10983.846569635842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5288.740457280001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3837.7361402604</v>
      </c>
      <c r="J60" s="20"/>
      <c r="K60" s="20"/>
      <c r="L60" s="29" t="s">
        <v>64</v>
      </c>
      <c r="M60" s="27">
        <f>SUM(M40:M59)</f>
        <v>1266.48</v>
      </c>
    </row>
    <row r="61" spans="1:7" ht="12.75">
      <c r="A61" t="s">
        <v>72</v>
      </c>
      <c r="F61" s="5">
        <f>0*600*1.302</f>
        <v>0</v>
      </c>
      <c r="G61" s="53"/>
    </row>
    <row r="62" spans="1:6" ht="12.75">
      <c r="A62" t="s">
        <v>22</v>
      </c>
      <c r="F62" s="5">
        <f>M60</f>
        <v>1266.48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59">
        <v>2.17</v>
      </c>
      <c r="E65" t="s">
        <v>14</v>
      </c>
      <c r="F65" s="5">
        <f>B65*D65</f>
        <v>5926.2699999999995</v>
      </c>
    </row>
    <row r="66" spans="1:6" ht="12.75">
      <c r="A66" s="63" t="s">
        <v>75</v>
      </c>
      <c r="B66" s="63"/>
      <c r="C66" s="63"/>
      <c r="D66" s="63"/>
      <c r="E66" s="63"/>
      <c r="F66" s="64">
        <v>0</v>
      </c>
    </row>
    <row r="67" spans="1:6" ht="12.75">
      <c r="A67" s="63" t="s">
        <v>83</v>
      </c>
      <c r="B67" s="63"/>
      <c r="C67" s="63"/>
      <c r="D67" s="64">
        <v>0</v>
      </c>
      <c r="E67" s="63"/>
      <c r="F67" s="64">
        <f>D67*E33</f>
        <v>0</v>
      </c>
    </row>
    <row r="68" spans="1:6" ht="12.75">
      <c r="A68" s="4" t="s">
        <v>25</v>
      </c>
      <c r="B68" s="4"/>
      <c r="C68" s="10"/>
      <c r="F68" s="30">
        <f>SUM(F58:F67)</f>
        <v>27303.07316717624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0.73</v>
      </c>
      <c r="E70" t="s">
        <v>14</v>
      </c>
      <c r="F70" s="11">
        <f>B70*D70</f>
        <v>1993.6299999999999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3.03</v>
      </c>
      <c r="E73" t="s">
        <v>14</v>
      </c>
      <c r="F73" s="5">
        <f>B73*D73</f>
        <v>8274.93</v>
      </c>
    </row>
    <row r="74" spans="1:6" ht="12.75">
      <c r="A74" s="4" t="s">
        <v>29</v>
      </c>
      <c r="B74" s="1"/>
      <c r="F74" s="30">
        <f>F70+F73</f>
        <v>10268.56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7.87</v>
      </c>
      <c r="E77" t="s">
        <v>14</v>
      </c>
      <c r="F77" s="5">
        <f>B77*D77</f>
        <v>21492.97</v>
      </c>
    </row>
    <row r="78" spans="1:6" ht="12.75">
      <c r="A78" s="4" t="s">
        <v>31</v>
      </c>
      <c r="B78" s="1"/>
      <c r="F78" s="8">
        <f>SUM(F77)</f>
        <v>21492.97</v>
      </c>
    </row>
    <row r="79" spans="1:6" ht="12.75">
      <c r="A79" s="67" t="s">
        <v>78</v>
      </c>
      <c r="B79" s="68"/>
      <c r="C79" s="63"/>
      <c r="D79" s="64">
        <v>0</v>
      </c>
      <c r="E79" s="63"/>
      <c r="F79" s="69">
        <f>D79*E33</f>
        <v>0</v>
      </c>
    </row>
    <row r="80" spans="1:6" ht="12.75">
      <c r="A80" s="1" t="s">
        <v>32</v>
      </c>
      <c r="B80" s="1"/>
      <c r="F80" s="30">
        <f>F52+F56+F68+F74+F78+F79</f>
        <v>77288.36516717623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4482.725179696221</v>
      </c>
      <c r="I81" s="7"/>
    </row>
    <row r="82" spans="1:9" ht="12.75">
      <c r="A82" s="1"/>
      <c r="B82" s="46" t="s">
        <v>128</v>
      </c>
      <c r="C82" s="43"/>
      <c r="D82" s="44"/>
      <c r="E82" s="62"/>
      <c r="F82" s="61">
        <f>2636.52*3</f>
        <v>7909.5599999999995</v>
      </c>
      <c r="I82" s="7"/>
    </row>
    <row r="83" spans="1:9" ht="12.75">
      <c r="A83" s="1"/>
      <c r="B83" s="46" t="s">
        <v>129</v>
      </c>
      <c r="C83" s="43"/>
      <c r="D83" s="44"/>
      <c r="E83" s="62"/>
      <c r="F83" s="61">
        <f>435.16*3</f>
        <v>1305.48</v>
      </c>
      <c r="I83" s="7"/>
    </row>
    <row r="84" spans="1:9" ht="12.75">
      <c r="A84" s="1"/>
      <c r="B84" s="46" t="s">
        <v>130</v>
      </c>
      <c r="C84" s="43"/>
      <c r="D84" s="44"/>
      <c r="E84" s="62"/>
      <c r="F84" s="61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90986.13034687245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8">
        <v>44409</v>
      </c>
      <c r="C87" s="39">
        <v>-716759</v>
      </c>
      <c r="D87" s="40">
        <f>F44</f>
        <v>108236.07</v>
      </c>
      <c r="E87" s="40">
        <f>F85</f>
        <v>90986.13034687245</v>
      </c>
      <c r="F87" s="42">
        <f>C87+D87-E87</f>
        <v>-699509.0603468724</v>
      </c>
    </row>
    <row r="90" spans="1:6" ht="13.5" thickBot="1">
      <c r="A90" t="s">
        <v>110</v>
      </c>
      <c r="C90" s="56">
        <v>44409</v>
      </c>
      <c r="D90" s="5" t="s">
        <v>111</v>
      </c>
      <c r="E90" s="56">
        <v>44500</v>
      </c>
      <c r="F90" t="s">
        <v>112</v>
      </c>
    </row>
    <row r="91" spans="1:7" ht="13.5" thickBot="1">
      <c r="A91" t="s">
        <v>119</v>
      </c>
      <c r="F91" s="57">
        <f>E87</f>
        <v>90986.13034687245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2019-11-27T10:40:00Z</cp:lastPrinted>
  <dcterms:created xsi:type="dcterms:W3CDTF">2008-08-18T07:30:19Z</dcterms:created>
  <dcterms:modified xsi:type="dcterms:W3CDTF">2022-02-09T06:47:05Z</dcterms:modified>
  <cp:category/>
  <cp:version/>
  <cp:contentType/>
  <cp:contentStatus/>
</cp:coreProperties>
</file>