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<sst xmlns="http://schemas.openxmlformats.org/spreadsheetml/2006/main" count="185" uniqueCount="157">
  <si>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</si>
  <si>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</si>
  <si>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</si>
  <si>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</si>
  <si>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</si>
  <si>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</si>
  <si>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</si>
  <si>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</si>
  <si>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</si>
  <si>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</si>
  <si>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</si>
  <si>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</si>
  <si>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</si>
  <si>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</si>
  <si>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</si>
  <si>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</si>
  <si>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</si>
  <si>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</si>
  <si>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</si>
  <si>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</si>
  <si>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</si>
  <si>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</si>
  <si>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</si>
  <si>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</si>
  <si>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</si>
  <si>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</si>
  <si>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</si>
  <si>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</si>
  <si>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</si>
  <si>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</si>
  <si>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</si>
  <si>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</si>
  <si>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</si>
  <si>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</si>
  <si>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</si>
  <si>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</si>
  <si>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</si>
  <si>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</si>
  <si>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</si>
  <si>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</si>
  <si>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</si>
  <si>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</si>
  <si>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</si>
  <si>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</si>
  <si>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</si>
  <si>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</si>
  <si>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</si>
  <si>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</si>
  <si>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</si>
  <si>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</si>
  <si>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</si>
  <si>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</si>
  <si>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</si>
  <si>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</si>
  <si>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</si>
  <si>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</si>
  <si>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</si>
  <si>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</si>
  <si>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</si>
  <si>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</si>
  <si>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</si>
  <si>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</si>
  <si>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</si>
  <si>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</si>
  <si>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</si>
  <si>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</si>
  <si>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</si>
  <si>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</si>
  <si>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</si>
  <si>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</si>
  <si>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</si>
  <si>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</si>
  <si>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</si>
  <si>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</si>
  <si>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</si>
  <si>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</si>
  <si>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</si>
  <si>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</si>
  <si>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</si>
  <si>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</si>
  <si>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</si>
  <si>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</si>
  <si>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</si>
  <si>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</si>
  <si>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</si>
  <si>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</si>
  <si>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</si>
  <si>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</si>
  <si>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</si>
  <si>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</si>
  <si>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</si>
  <si>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</si>
  <si>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</si>
  <si>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</si>
  <si>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</si>
  <si>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</si>
  <si>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</si>
  <si>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</si>
  <si>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</si>
  <si>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</si>
  <si>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</si>
  <si>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</si>
  <si>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</si>
  <si>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</si>
  <si>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</si>
  <si>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</si>
  <si>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</si>
  <si>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</si>
  <si>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</si>
  <si>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</si>
  <si>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</si>
  <si>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</si>
  <si>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</si>
  <si>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</si>
  <si>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</si>
  <si>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</si>
  <si>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</si>
  <si>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</si>
  <si>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</si>
  <si>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</si>
  <si>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</si>
  <si>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</si>
  <si>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</si>
  <si>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</si>
  <si>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</si>
  <si>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</si>
  <si>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</si>
  <si>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</si>
  <si>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</si>
  <si>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</si>
  <si>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</si>
  <si>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января</t>
  </si>
  <si>
    <t>2021г.</t>
  </si>
  <si>
    <t>за   январь  2021 г.</t>
  </si>
  <si>
    <t>ост.на 01.02</t>
  </si>
  <si>
    <t>смена труб д 110 пвх (25мп) подвал</t>
  </si>
  <si>
    <t>крепление</t>
  </si>
  <si>
    <t>10шт</t>
  </si>
  <si>
    <t>труба пвх 2мп</t>
  </si>
  <si>
    <t>трапер 110</t>
  </si>
  <si>
    <t>4шт</t>
  </si>
  <si>
    <t>манжета 110</t>
  </si>
  <si>
    <t>5шт</t>
  </si>
  <si>
    <t>труба пвх 110</t>
  </si>
  <si>
    <t>ревизка 110</t>
  </si>
  <si>
    <t>полуотвод 110</t>
  </si>
  <si>
    <t>отвод 110</t>
  </si>
  <si>
    <t xml:space="preserve">компенсатор </t>
  </si>
  <si>
    <t>муфта 110</t>
  </si>
  <si>
    <t>2шт</t>
  </si>
  <si>
    <t>смена вентиля д 15 (1шт) п-д 1</t>
  </si>
  <si>
    <t>вентиль д 15</t>
  </si>
  <si>
    <t>1шт</t>
  </si>
  <si>
    <t>бочонок 15</t>
  </si>
  <si>
    <t>смена ламп (3шт) п-д4,6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</si>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</sst>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6" sqref="M56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18.990000000000002</v>
      </c>
      <c r="M20" s="34">
        <f>SUM(M6:M19)</f>
        <v>3960.2989465200008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0.25*224.9</f>
        <v>56.225</v>
      </c>
      <c r="M24" s="33">
        <f>L24*160.174*1.302*1.15</f>
        <v>13484.359110495003</v>
      </c>
    </row>
    <row r="25" spans="1:13" ht="12.75">
      <c r="A25" t="s">
        <v>105</v>
      </c>
      <c r="J25" s="20">
        <v>2</v>
      </c>
      <c r="K25" s="20" t="s">
        <v>150</v>
      </c>
      <c r="L25" s="45">
        <v>0.81</v>
      </c>
      <c r="M25" s="33">
        <f aca="true" t="shared" si="1" ref="M25:M38">L25*160.174*1.302*1.15</f>
        <v>194.261109462</v>
      </c>
    </row>
    <row r="26" spans="1:13" ht="12.75">
      <c r="A26" t="s">
        <v>106</v>
      </c>
      <c r="J26" s="20">
        <v>3</v>
      </c>
      <c r="K26" s="20" t="s">
        <v>154</v>
      </c>
      <c r="L26" s="45">
        <v>0.21</v>
      </c>
      <c r="M26" s="33">
        <f t="shared" si="1"/>
        <v>50.363991342000006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57.245000000000005</v>
      </c>
      <c r="M39" s="34">
        <f>SUM(M24:M38)</f>
        <v>13728.984211299003</v>
      </c>
    </row>
    <row r="40" spans="1:11" ht="12.75">
      <c r="A40" s="2" t="s">
        <v>6</v>
      </c>
      <c r="F40" s="11">
        <f>54914.33+174.59</f>
        <v>55088.92</v>
      </c>
      <c r="K40" s="1" t="s">
        <v>60</v>
      </c>
    </row>
    <row r="41" spans="1:13" ht="12.75">
      <c r="A41" t="s">
        <v>7</v>
      </c>
      <c r="F41" s="5">
        <v>44906.31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0.8151604714704881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10*29</f>
        <v>290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45806.31</v>
      </c>
      <c r="J44" s="20">
        <v>2</v>
      </c>
      <c r="K44" s="20" t="s">
        <v>138</v>
      </c>
      <c r="L44" s="25" t="s">
        <v>137</v>
      </c>
      <c r="M44" s="25">
        <f>10*508</f>
        <v>5080</v>
      </c>
    </row>
    <row r="45" spans="10:13" ht="12.75">
      <c r="J45" s="20">
        <v>3</v>
      </c>
      <c r="K45" s="20" t="s">
        <v>139</v>
      </c>
      <c r="L45" s="25" t="s">
        <v>140</v>
      </c>
      <c r="M45" s="25">
        <f>4*211</f>
        <v>844</v>
      </c>
    </row>
    <row r="46" spans="2:13" ht="12.75">
      <c r="B46" s="1" t="s">
        <v>10</v>
      </c>
      <c r="C46" s="1"/>
      <c r="J46" s="20">
        <v>4</v>
      </c>
      <c r="K46" s="20" t="s">
        <v>141</v>
      </c>
      <c r="L46" s="25" t="s">
        <v>142</v>
      </c>
      <c r="M46" s="25">
        <f>5*43</f>
        <v>215</v>
      </c>
    </row>
    <row r="47" spans="10:13" ht="12.75">
      <c r="J47" s="20">
        <v>5</v>
      </c>
      <c r="K47" s="20" t="s">
        <v>143</v>
      </c>
      <c r="L47" s="25" t="s">
        <v>142</v>
      </c>
      <c r="M47" s="25">
        <f>5*310</f>
        <v>1550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140</v>
      </c>
      <c r="M48" s="25">
        <f>4*98</f>
        <v>392</v>
      </c>
    </row>
    <row r="49" spans="1:13" ht="12.75">
      <c r="A49" t="s">
        <v>12</v>
      </c>
      <c r="F49" s="11">
        <f>6606*1.302</f>
        <v>8601.012</v>
      </c>
      <c r="J49" s="20">
        <v>7</v>
      </c>
      <c r="K49" s="20" t="s">
        <v>145</v>
      </c>
      <c r="L49" s="25" t="s">
        <v>137</v>
      </c>
      <c r="M49" s="25">
        <f>10*90</f>
        <v>900</v>
      </c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 t="s">
        <v>146</v>
      </c>
      <c r="L50" s="25" t="s">
        <v>140</v>
      </c>
      <c r="M50" s="25">
        <f>4*90</f>
        <v>360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147</v>
      </c>
      <c r="L51" s="25" t="s">
        <v>140</v>
      </c>
      <c r="M51" s="25">
        <f>4*117</f>
        <v>468</v>
      </c>
    </row>
    <row r="52" spans="1:13" ht="12.75">
      <c r="A52" s="4" t="s">
        <v>32</v>
      </c>
      <c r="F52" s="32">
        <f>F49+F50+F51</f>
        <v>11986.212000000001</v>
      </c>
      <c r="J52" s="20">
        <v>10</v>
      </c>
      <c r="K52" s="20" t="s">
        <v>148</v>
      </c>
      <c r="L52" s="25" t="s">
        <v>149</v>
      </c>
      <c r="M52" s="25">
        <f>2*71</f>
        <v>142</v>
      </c>
    </row>
    <row r="53" spans="1:13" ht="12.75">
      <c r="A53" s="4" t="s">
        <v>16</v>
      </c>
      <c r="J53" s="20">
        <v>11</v>
      </c>
      <c r="K53" s="20" t="s">
        <v>151</v>
      </c>
      <c r="L53" s="25" t="s">
        <v>152</v>
      </c>
      <c r="M53" s="25">
        <f>305</f>
        <v>305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153</v>
      </c>
      <c r="L54" s="25" t="s">
        <v>152</v>
      </c>
      <c r="M54" s="25">
        <v>21.11</v>
      </c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 t="s">
        <v>155</v>
      </c>
      <c r="L55" s="25" t="s">
        <v>156</v>
      </c>
      <c r="M55" s="25">
        <f>3*17.4</f>
        <v>52.199999999999996</v>
      </c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300307</v>
      </c>
      <c r="D58">
        <v>224780.8</v>
      </c>
      <c r="E58">
        <v>3422.5</v>
      </c>
      <c r="F58" s="35">
        <f>C58/D58*E58</f>
        <v>4572.457734379449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3960.2989465200008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13728.984211299003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M62</f>
        <v>10619.310000000001</v>
      </c>
      <c r="J62" s="20"/>
      <c r="K62" s="20"/>
      <c r="L62" s="31" t="s">
        <v>63</v>
      </c>
      <c r="M62" s="28">
        <f>SUM(M43:M61)</f>
        <v>10619.310000000001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0.36</v>
      </c>
      <c r="E65" t="s">
        <v>14</v>
      </c>
      <c r="F65" s="5">
        <f>B65*D65</f>
        <v>1232.1</v>
      </c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/>
      <c r="K66"/>
      <c r="L66"/>
      <c r="M66"/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34113.15089219846</v>
      </c>
    </row>
    <row r="69" ht="12.75">
      <c r="A69" s="4" t="s">
        <v>24</v>
      </c>
    </row>
    <row r="70" spans="1:13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  <c r="J70" s="46"/>
      <c r="K70" s="46"/>
      <c r="L70" s="46"/>
      <c r="M70" s="46"/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1.09</v>
      </c>
      <c r="E73" t="s">
        <v>14</v>
      </c>
      <c r="F73" s="11">
        <f>B73*D73</f>
        <v>3730.525</v>
      </c>
    </row>
    <row r="74" spans="1:6" ht="12.75">
      <c r="A74" s="4" t="s">
        <v>27</v>
      </c>
      <c r="F74" s="32">
        <f>F70+F73</f>
        <v>4551.925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1.89</v>
      </c>
      <c r="E77" t="s">
        <v>14</v>
      </c>
      <c r="F77" s="5">
        <f>B77*D77</f>
        <v>6468.525</v>
      </c>
    </row>
    <row r="78" spans="1:6" ht="12.75">
      <c r="A78" s="4" t="s">
        <v>30</v>
      </c>
      <c r="F78" s="32">
        <f>SUM(F77)</f>
        <v>6468.525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57119.81289219846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3312.9491477475103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2543.05+534.33</f>
        <v>3077.38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66833.89203994597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44197</v>
      </c>
      <c r="C87" s="40">
        <v>-122187</v>
      </c>
      <c r="D87" s="43">
        <f>F44</f>
        <v>45806.31</v>
      </c>
      <c r="E87" s="43">
        <f>F85</f>
        <v>66833.89203994597</v>
      </c>
      <c r="F87" s="44">
        <f>C87+D87-E87</f>
        <v>-143214.582039946</v>
      </c>
    </row>
    <row r="89" spans="1:6" ht="13.5" thickBot="1">
      <c r="A89" t="s">
        <v>110</v>
      </c>
      <c r="C89" s="48">
        <v>44197</v>
      </c>
      <c r="D89" s="8" t="s">
        <v>111</v>
      </c>
      <c r="E89" s="48">
        <v>44227</v>
      </c>
      <c r="F89" t="s">
        <v>112</v>
      </c>
    </row>
    <row r="90" spans="1:7" ht="13.5" thickBot="1">
      <c r="A90" t="s">
        <v>113</v>
      </c>
      <c r="F90" s="49">
        <f>E87</f>
        <v>66833.89203994597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2021-04-20T12:57:40Z</dcterms:modified>
  <cp:category/>
  <cp:version/>
  <cp:contentType/>
  <cp:contentStatus/>
</cp:coreProperties>
</file>