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<sst xmlns="http://schemas.openxmlformats.org/spreadsheetml/2006/main" count="228" uniqueCount="187">
  <si>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</si>
  <si>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</si>
  <si>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</si>
  <si>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</si>
  <si>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</si>
  <si>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</si>
  <si>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</si>
  <si>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</si>
  <si>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</si>
  <si>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</si>
  <si>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</si>
  <si>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</si>
  <si>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</si>
  <si>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</si>
  <si>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</si>
  <si>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</si>
  <si>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</si>
  <si>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</si>
  <si>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</si>
  <si>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</si>
  <si>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</si>
  <si>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</si>
  <si>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</si>
  <si>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</si>
  <si>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</si>
  <si>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</si>
  <si>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</si>
  <si>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</si>
  <si>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</si>
  <si>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</si>
  <si>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</si>
  <si>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</si>
  <si>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</si>
  <si>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</si>
  <si>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</si>
  <si>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</si>
  <si>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</si>
  <si>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</si>
  <si>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</si>
  <si>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</si>
  <si>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</si>
  <si>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</si>
  <si>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</si>
  <si>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</si>
  <si>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</si>
  <si>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</si>
  <si>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</si>
  <si>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</si>
  <si>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</si>
  <si>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</si>
  <si>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</si>
  <si>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</si>
  <si>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</si>
  <si>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</si>
  <si>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</si>
  <si>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</si>
  <si>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</si>
  <si>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</si>
  <si>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</si>
  <si>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</si>
  <si>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</si>
  <si>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</si>
  <si>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</si>
  <si>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</si>
  <si>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</si>
  <si>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</si>
  <si>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</si>
  <si>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</si>
  <si>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</si>
  <si>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</si>
  <si>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</si>
  <si>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</si>
  <si>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</si>
  <si>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</si>
  <si>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</si>
  <si>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</si>
  <si>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</si>
  <si>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</si>
  <si>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</si>
  <si>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</si>
  <si>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</si>
  <si>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</si>
  <si>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</si>
  <si>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</si>
  <si>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</si>
  <si>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</si>
  <si>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</si>
  <si>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</si>
  <si>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</si>
  <si>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</si>
  <si>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</si>
  <si>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</si>
  <si>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</si>
  <si>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</si>
  <si>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</si>
  <si>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</si>
  <si>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</si>
  <si>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</si>
  <si>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</si>
  <si>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</si>
  <si>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</si>
  <si>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</si>
  <si>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</si>
  <si>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</si>
  <si>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</si>
  <si>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</si>
  <si>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</si>
  <si>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</si>
  <si>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</si>
  <si>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</si>
  <si>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</si>
  <si>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</si>
  <si>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</si>
  <si>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</si>
  <si>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</si>
  <si>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</si>
  <si>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</si>
  <si>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</si>
  <si>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</si>
  <si>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</si>
  <si>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</si>
  <si>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</si>
  <si>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</si>
  <si>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</si>
  <si>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</si>
  <si>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</si>
  <si>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</si>
  <si>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</si>
  <si>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</si>
  <si>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</si>
  <si>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</si>
  <si>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</si>
  <si>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</si>
  <si>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</si>
  <si>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</si>
  <si>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</si>
  <si>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</si>
  <si>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</si>
  <si>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8,9,10</t>
  </si>
  <si>
    <t>октября</t>
  </si>
  <si>
    <t>за   август, сентябрь, октябрь  2021 г.</t>
  </si>
  <si>
    <t>ост.на 01.11</t>
  </si>
  <si>
    <t>простои</t>
  </si>
  <si>
    <t>смена труб д 25 (4мп) кв.101-105</t>
  </si>
  <si>
    <t>труба д 25</t>
  </si>
  <si>
    <t>4мп</t>
  </si>
  <si>
    <t>американка 25</t>
  </si>
  <si>
    <t>уголок 25</t>
  </si>
  <si>
    <t>2шт</t>
  </si>
  <si>
    <t>смена затвора (1шт)</t>
  </si>
  <si>
    <t>затвор 50</t>
  </si>
  <si>
    <t>1шт</t>
  </si>
  <si>
    <t xml:space="preserve">смена ламп (14шт) </t>
  </si>
  <si>
    <t>лампа</t>
  </si>
  <si>
    <t>14шт</t>
  </si>
  <si>
    <t>смена вентиля д 15 (1шт) т.п.</t>
  </si>
  <si>
    <t>смена сгона д 15 (1шт) т.п.</t>
  </si>
  <si>
    <t>вентиль д 15</t>
  </si>
  <si>
    <t>сгон 15</t>
  </si>
  <si>
    <t>проверка счетчиков</t>
  </si>
  <si>
    <t>прочистка канализации</t>
  </si>
  <si>
    <t>смена труб д 32 (4мп) кв.66,71</t>
  </si>
  <si>
    <t xml:space="preserve">смена гебо 25 (1шт) </t>
  </si>
  <si>
    <t>смена труб д 20 (2мп) кв.66,71</t>
  </si>
  <si>
    <t>труба д 32</t>
  </si>
  <si>
    <t>американка 32</t>
  </si>
  <si>
    <t>гебо 25</t>
  </si>
  <si>
    <t>муфта 32</t>
  </si>
  <si>
    <t>труба д 20</t>
  </si>
  <si>
    <t>2мп</t>
  </si>
  <si>
    <t>тройник 32</t>
  </si>
  <si>
    <t>уголок 20</t>
  </si>
  <si>
    <t>4шт</t>
  </si>
  <si>
    <t>комб. Муфта 20</t>
  </si>
  <si>
    <t>бочонок 25</t>
  </si>
  <si>
    <t xml:space="preserve">смена вентиля д 15 (1шт) </t>
  </si>
  <si>
    <t>бочонок 15</t>
  </si>
  <si>
    <t>смена труб д 25 (2мп) кв.66</t>
  </si>
  <si>
    <t>муфта 25</t>
  </si>
  <si>
    <t xml:space="preserve">смена ламп (12шт) </t>
  </si>
  <si>
    <t>12шт</t>
  </si>
  <si>
    <t>смена провода (15мп) чердак</t>
  </si>
  <si>
    <t>смена патрона (5шт) чердак</t>
  </si>
  <si>
    <t>провод</t>
  </si>
  <si>
    <t>15мп</t>
  </si>
  <si>
    <t>патрон</t>
  </si>
  <si>
    <t>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</si>
</sst>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9">
      <selection activeCell="F58" sqref="F58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 t="s">
        <v>138</v>
      </c>
      <c r="K1" t="s">
        <v>66</v>
      </c>
    </row>
    <row r="2" spans="1:11" ht="12.75">
      <c r="A2" t="s">
        <v>90</v>
      </c>
      <c r="K2" s="5" t="s">
        <v>140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139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2.84</v>
      </c>
      <c r="M6" s="44">
        <f>L6*160.174*1.302</f>
        <v>592.27219632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4.02</v>
      </c>
      <c r="M16" s="44">
        <f t="shared" si="0"/>
        <v>838.35712296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40.79</v>
      </c>
      <c r="M20" s="33">
        <f>SUM(M6:M19)</f>
        <v>8506.61369292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143</v>
      </c>
      <c r="L24" s="25">
        <f>0.04*184.3</f>
        <v>7.372000000000001</v>
      </c>
      <c r="M24" s="32">
        <f aca="true" t="shared" si="1" ref="M24:M38">L24*160.174*1.302*1.15</f>
        <v>1768.0159246344</v>
      </c>
    </row>
    <row r="25" spans="1:13" ht="12.75">
      <c r="A25" t="s">
        <v>111</v>
      </c>
      <c r="J25" s="20">
        <v>2</v>
      </c>
      <c r="K25" s="20" t="s">
        <v>149</v>
      </c>
      <c r="L25" s="44">
        <v>3.08</v>
      </c>
      <c r="M25" s="32">
        <f t="shared" si="1"/>
        <v>738.6718730160001</v>
      </c>
    </row>
    <row r="26" spans="1:13" ht="12.75">
      <c r="A26" t="s">
        <v>112</v>
      </c>
      <c r="J26" s="20">
        <v>3</v>
      </c>
      <c r="K26" s="20" t="s">
        <v>152</v>
      </c>
      <c r="L26" s="44">
        <f>0.14*7.1</f>
        <v>0.994</v>
      </c>
      <c r="M26" s="32">
        <f t="shared" si="1"/>
        <v>238.3895590188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 t="s">
        <v>155</v>
      </c>
      <c r="L27" s="44">
        <v>0.81</v>
      </c>
      <c r="M27" s="32">
        <f t="shared" si="1"/>
        <v>194.261109462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156</v>
      </c>
      <c r="L28" s="44">
        <v>0.28</v>
      </c>
      <c r="M28" s="32">
        <f t="shared" si="1"/>
        <v>67.15198845600001</v>
      </c>
    </row>
    <row r="29" spans="10:13" ht="12.75">
      <c r="J29" s="20">
        <v>6</v>
      </c>
      <c r="K29" s="20" t="s">
        <v>160</v>
      </c>
      <c r="L29" s="44">
        <v>9.66</v>
      </c>
      <c r="M29" s="32">
        <f t="shared" si="1"/>
        <v>2316.743601732</v>
      </c>
    </row>
    <row r="30" spans="2:13" ht="12.75">
      <c r="B30" t="s">
        <v>0</v>
      </c>
      <c r="J30" s="20">
        <v>7</v>
      </c>
      <c r="K30" s="20" t="s">
        <v>161</v>
      </c>
      <c r="L30" s="44">
        <f>0.04*156.46</f>
        <v>6.258400000000001</v>
      </c>
      <c r="M30" s="32">
        <f t="shared" si="1"/>
        <v>1500.9428734036803</v>
      </c>
    </row>
    <row r="31" spans="10:13" ht="12.75">
      <c r="J31" s="20">
        <v>8</v>
      </c>
      <c r="K31" s="20" t="s">
        <v>162</v>
      </c>
      <c r="L31" s="44">
        <v>1.03</v>
      </c>
      <c r="M31" s="32">
        <f t="shared" si="1"/>
        <v>247.02338610599998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163</v>
      </c>
      <c r="L32" s="44">
        <f>0.02*224.9</f>
        <v>4.498</v>
      </c>
      <c r="M32" s="32">
        <f t="shared" si="1"/>
        <v>1078.7487288396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 t="s">
        <v>175</v>
      </c>
      <c r="L33" s="44">
        <v>0.81</v>
      </c>
      <c r="M33" s="32">
        <f t="shared" si="1"/>
        <v>194.261109462</v>
      </c>
    </row>
    <row r="34" spans="1:13" ht="12.75">
      <c r="A34" t="s">
        <v>3</v>
      </c>
      <c r="J34" s="20">
        <v>11</v>
      </c>
      <c r="K34" s="20" t="s">
        <v>177</v>
      </c>
      <c r="L34" s="44">
        <f>0.02*184.3</f>
        <v>3.6860000000000004</v>
      </c>
      <c r="M34" s="32">
        <f t="shared" si="1"/>
        <v>884.0079623172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 t="s">
        <v>179</v>
      </c>
      <c r="L35" s="44">
        <f>0.12*7.1</f>
        <v>0.852</v>
      </c>
      <c r="M35" s="32">
        <f t="shared" si="1"/>
        <v>204.33390773039997</v>
      </c>
    </row>
    <row r="36" spans="10:13" ht="12.75">
      <c r="J36" s="20">
        <v>13</v>
      </c>
      <c r="K36" s="20" t="s">
        <v>181</v>
      </c>
      <c r="L36" s="44">
        <f>0.15*19</f>
        <v>2.85</v>
      </c>
      <c r="M36" s="32">
        <f t="shared" si="1"/>
        <v>683.51131107</v>
      </c>
    </row>
    <row r="37" spans="2:13" ht="12.75">
      <c r="B37" s="1" t="s">
        <v>5</v>
      </c>
      <c r="C37" s="1"/>
      <c r="J37" s="20">
        <v>14</v>
      </c>
      <c r="K37" s="20" t="s">
        <v>182</v>
      </c>
      <c r="L37" s="44">
        <f>5*0.396</f>
        <v>1.98</v>
      </c>
      <c r="M37" s="32">
        <f t="shared" si="1"/>
        <v>474.860489796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388688.19</v>
      </c>
      <c r="J39" s="20"/>
      <c r="K39" s="29" t="s">
        <v>50</v>
      </c>
      <c r="L39" s="28">
        <f>SUM(L24:L38)</f>
        <v>44.1604</v>
      </c>
      <c r="M39" s="33">
        <f>SUM(M24:M38)</f>
        <v>10590.923825044081</v>
      </c>
    </row>
    <row r="40" spans="1:11" ht="12.75">
      <c r="A40" t="s">
        <v>7</v>
      </c>
      <c r="F40" s="5">
        <v>356132.49</v>
      </c>
      <c r="K40" s="1" t="s">
        <v>54</v>
      </c>
    </row>
    <row r="41" spans="2:13" ht="12.75">
      <c r="B41" t="s">
        <v>8</v>
      </c>
      <c r="F41" s="9">
        <f>F40/F39</f>
        <v>0.9162421168494983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357837.49</v>
      </c>
      <c r="J43" s="23">
        <v>1</v>
      </c>
      <c r="K43" s="20" t="s">
        <v>144</v>
      </c>
      <c r="L43" s="25" t="s">
        <v>145</v>
      </c>
      <c r="M43" s="23">
        <f>4*145.4</f>
        <v>581.6</v>
      </c>
    </row>
    <row r="44" spans="10:13" ht="12.75">
      <c r="J44" s="23">
        <v>2</v>
      </c>
      <c r="K44" s="20" t="s">
        <v>146</v>
      </c>
      <c r="L44" s="23" t="s">
        <v>148</v>
      </c>
      <c r="M44" s="23">
        <f>2*141</f>
        <v>282</v>
      </c>
    </row>
    <row r="45" spans="2:13" ht="12.75">
      <c r="B45" s="1" t="s">
        <v>10</v>
      </c>
      <c r="C45" s="1"/>
      <c r="J45" s="23">
        <v>3</v>
      </c>
      <c r="K45" s="43" t="s">
        <v>147</v>
      </c>
      <c r="L45" s="23" t="s">
        <v>148</v>
      </c>
      <c r="M45" s="52">
        <v>12</v>
      </c>
    </row>
    <row r="46" spans="10:13" ht="12.75">
      <c r="J46" s="23">
        <v>4</v>
      </c>
      <c r="K46" s="43" t="s">
        <v>150</v>
      </c>
      <c r="L46" s="23" t="s">
        <v>151</v>
      </c>
      <c r="M46" s="52">
        <v>2606.38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153</v>
      </c>
      <c r="L47" s="23" t="s">
        <v>154</v>
      </c>
      <c r="M47" s="23">
        <f>14*11.6</f>
        <v>162.4</v>
      </c>
    </row>
    <row r="48" spans="1:13" ht="12.75">
      <c r="A48" t="s">
        <v>12</v>
      </c>
      <c r="F48" s="11">
        <f>(5650+4835+4835)*1.302</f>
        <v>19946.64</v>
      </c>
      <c r="J48" s="23">
        <v>6</v>
      </c>
      <c r="K48" s="43" t="s">
        <v>157</v>
      </c>
      <c r="L48" s="23" t="s">
        <v>151</v>
      </c>
      <c r="M48" s="52">
        <v>300.47</v>
      </c>
    </row>
    <row r="49" spans="1:13" ht="12.75">
      <c r="A49" s="6" t="s">
        <v>15</v>
      </c>
      <c r="F49" s="11">
        <f>(6718+6000+6000)*1.302</f>
        <v>24370.836</v>
      </c>
      <c r="J49" s="23">
        <v>7</v>
      </c>
      <c r="K49" s="43" t="s">
        <v>158</v>
      </c>
      <c r="L49" s="23" t="s">
        <v>151</v>
      </c>
      <c r="M49" s="23">
        <v>24</v>
      </c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 t="s">
        <v>159</v>
      </c>
      <c r="L50" s="23"/>
      <c r="M50" s="23">
        <v>37966</v>
      </c>
    </row>
    <row r="51" spans="1:13" ht="12.75">
      <c r="A51" s="4" t="s">
        <v>26</v>
      </c>
      <c r="B51" s="1"/>
      <c r="F51" s="31">
        <f>F48+F49+F50</f>
        <v>44317.475999999995</v>
      </c>
      <c r="J51" s="23">
        <v>9</v>
      </c>
      <c r="K51" s="43" t="s">
        <v>164</v>
      </c>
      <c r="L51" s="23" t="s">
        <v>145</v>
      </c>
      <c r="M51" s="23">
        <f>4*237.6</f>
        <v>950.4</v>
      </c>
    </row>
    <row r="52" spans="1:13" ht="12.75">
      <c r="A52" s="4" t="s">
        <v>16</v>
      </c>
      <c r="J52" s="23">
        <v>10</v>
      </c>
      <c r="K52" s="43" t="s">
        <v>165</v>
      </c>
      <c r="L52" s="23" t="s">
        <v>148</v>
      </c>
      <c r="M52" s="23">
        <f>2*197.05</f>
        <v>394.1</v>
      </c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 t="s">
        <v>166</v>
      </c>
      <c r="L53" s="23" t="s">
        <v>151</v>
      </c>
      <c r="M53" s="23">
        <v>988</v>
      </c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12</v>
      </c>
      <c r="K54" s="43" t="s">
        <v>167</v>
      </c>
      <c r="L54" s="23" t="s">
        <v>148</v>
      </c>
      <c r="M54" s="23">
        <f>2*8</f>
        <v>16</v>
      </c>
    </row>
    <row r="55" spans="1:13" ht="12.75">
      <c r="A55" s="4" t="s">
        <v>73</v>
      </c>
      <c r="B55" s="4"/>
      <c r="C55" s="10"/>
      <c r="F55" s="31">
        <f>SUM(F53:F54)</f>
        <v>500.25</v>
      </c>
      <c r="G55" s="45"/>
      <c r="J55" s="23">
        <v>13</v>
      </c>
      <c r="K55" s="43" t="s">
        <v>168</v>
      </c>
      <c r="L55" s="23" t="s">
        <v>169</v>
      </c>
      <c r="M55" s="23">
        <f>2*102.48</f>
        <v>204.96</v>
      </c>
    </row>
    <row r="56" spans="1:13" ht="12.75">
      <c r="A56" s="4" t="s">
        <v>59</v>
      </c>
      <c r="B56" s="10"/>
      <c r="C56" s="10"/>
      <c r="F56" s="1"/>
      <c r="J56" s="23">
        <v>14</v>
      </c>
      <c r="K56" s="43" t="s">
        <v>170</v>
      </c>
      <c r="L56" s="23" t="s">
        <v>148</v>
      </c>
      <c r="M56" s="23">
        <f>2*18</f>
        <v>36</v>
      </c>
    </row>
    <row r="57" spans="1:13" ht="12.75">
      <c r="A57" s="66" t="s">
        <v>60</v>
      </c>
      <c r="B57" s="66">
        <v>3</v>
      </c>
      <c r="C57" s="66"/>
      <c r="D57" s="67">
        <v>6305</v>
      </c>
      <c r="E57" s="68"/>
      <c r="F57" s="69">
        <f>(B57*D57)*3-2311.83</f>
        <v>54433.17</v>
      </c>
      <c r="G57" s="1" t="s">
        <v>142</v>
      </c>
      <c r="J57" s="23">
        <v>15</v>
      </c>
      <c r="K57" s="43" t="s">
        <v>171</v>
      </c>
      <c r="L57" s="23" t="s">
        <v>172</v>
      </c>
      <c r="M57" s="23">
        <f>4*4</f>
        <v>16</v>
      </c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 t="s">
        <v>173</v>
      </c>
      <c r="L58" s="23" t="s">
        <v>148</v>
      </c>
      <c r="M58" s="23">
        <f>2*39.5</f>
        <v>79</v>
      </c>
    </row>
    <row r="59" spans="1:13" ht="12.75">
      <c r="A59" s="4" t="s">
        <v>72</v>
      </c>
      <c r="B59" s="1"/>
      <c r="F59" s="8">
        <f>SUM(F57+F58)</f>
        <v>54433.17</v>
      </c>
      <c r="J59" s="23">
        <v>17</v>
      </c>
      <c r="K59" s="43" t="s">
        <v>146</v>
      </c>
      <c r="L59" s="23" t="s">
        <v>151</v>
      </c>
      <c r="M59" s="23">
        <v>141</v>
      </c>
    </row>
    <row r="60" spans="1:13" ht="12.75">
      <c r="A60" s="4" t="s">
        <v>61</v>
      </c>
      <c r="B60" s="4"/>
      <c r="J60" s="23">
        <v>18</v>
      </c>
      <c r="K60" s="43" t="s">
        <v>174</v>
      </c>
      <c r="L60" s="23" t="s">
        <v>151</v>
      </c>
      <c r="M60" s="23">
        <v>18.32</v>
      </c>
    </row>
    <row r="61" spans="1:13" ht="12.75">
      <c r="A61" t="s">
        <v>17</v>
      </c>
      <c r="C61" s="47">
        <v>904049</v>
      </c>
      <c r="D61">
        <v>224780.6</v>
      </c>
      <c r="E61">
        <v>6455.5</v>
      </c>
      <c r="F61" s="34">
        <f>C61/D61*E61</f>
        <v>25963.487594125116</v>
      </c>
      <c r="J61" s="23">
        <v>19</v>
      </c>
      <c r="K61" s="43" t="s">
        <v>157</v>
      </c>
      <c r="L61" s="23" t="s">
        <v>151</v>
      </c>
      <c r="M61" s="23">
        <f>347</f>
        <v>347</v>
      </c>
    </row>
    <row r="62" spans="1:13" ht="12.75">
      <c r="A62" t="s">
        <v>18</v>
      </c>
      <c r="F62" s="34">
        <f>M20</f>
        <v>8506.61369292</v>
      </c>
      <c r="J62" s="23">
        <v>20</v>
      </c>
      <c r="K62" s="43" t="s">
        <v>176</v>
      </c>
      <c r="L62" s="23" t="s">
        <v>151</v>
      </c>
      <c r="M62" s="23">
        <v>8</v>
      </c>
    </row>
    <row r="63" spans="1:13" ht="12.75">
      <c r="A63" t="s">
        <v>19</v>
      </c>
      <c r="F63" s="11">
        <f>M39</f>
        <v>10590.923825044081</v>
      </c>
      <c r="J63" s="23">
        <v>21</v>
      </c>
      <c r="K63" s="43" t="s">
        <v>144</v>
      </c>
      <c r="L63" s="23" t="s">
        <v>169</v>
      </c>
      <c r="M63" s="23">
        <f>2*145.4</f>
        <v>290.8</v>
      </c>
    </row>
    <row r="64" spans="1:13" ht="12.75">
      <c r="A64" t="s">
        <v>76</v>
      </c>
      <c r="F64" s="5">
        <f>1*600*1.302</f>
        <v>781.2</v>
      </c>
      <c r="J64" s="23">
        <v>22</v>
      </c>
      <c r="K64" s="43" t="s">
        <v>147</v>
      </c>
      <c r="L64" s="23" t="s">
        <v>172</v>
      </c>
      <c r="M64" s="23">
        <f>4*6</f>
        <v>24</v>
      </c>
    </row>
    <row r="65" spans="1:13" ht="12.75">
      <c r="A65" t="s">
        <v>20</v>
      </c>
      <c r="F65" s="11">
        <f>M73</f>
        <v>45988.78</v>
      </c>
      <c r="J65" s="23">
        <v>23</v>
      </c>
      <c r="K65" s="43" t="s">
        <v>178</v>
      </c>
      <c r="L65" s="23" t="s">
        <v>148</v>
      </c>
      <c r="M65" s="23">
        <f>2*4</f>
        <v>8</v>
      </c>
    </row>
    <row r="66" spans="1:13" ht="12.75">
      <c r="A66" t="s">
        <v>21</v>
      </c>
      <c r="J66" s="23">
        <v>24</v>
      </c>
      <c r="K66" s="43" t="s">
        <v>153</v>
      </c>
      <c r="L66" s="23" t="s">
        <v>180</v>
      </c>
      <c r="M66" s="23">
        <f>12*11.6</f>
        <v>139.2</v>
      </c>
    </row>
    <row r="67" spans="1:13" ht="12.75">
      <c r="A67" t="s">
        <v>22</v>
      </c>
      <c r="J67" s="23">
        <v>25</v>
      </c>
      <c r="K67" s="43" t="s">
        <v>183</v>
      </c>
      <c r="L67" s="23" t="s">
        <v>184</v>
      </c>
      <c r="M67" s="23">
        <f>15*11.01</f>
        <v>165.15</v>
      </c>
    </row>
    <row r="68" spans="2:13" ht="12.75">
      <c r="B68">
        <v>6455.5</v>
      </c>
      <c r="C68" t="s">
        <v>13</v>
      </c>
      <c r="D68" s="11">
        <v>2.17</v>
      </c>
      <c r="E68" t="s">
        <v>14</v>
      </c>
      <c r="F68" s="11">
        <f>B68*D68</f>
        <v>14008.435</v>
      </c>
      <c r="J68" s="23">
        <v>26</v>
      </c>
      <c r="K68" s="43" t="s">
        <v>185</v>
      </c>
      <c r="L68" s="23" t="s">
        <v>186</v>
      </c>
      <c r="M68" s="23">
        <f>5*45.6</f>
        <v>228</v>
      </c>
    </row>
    <row r="69" spans="1:13" ht="12.75">
      <c r="A69" s="70" t="s">
        <v>86</v>
      </c>
      <c r="B69" s="70"/>
      <c r="C69" s="70"/>
      <c r="D69" s="71"/>
      <c r="E69" s="70"/>
      <c r="F69" s="71">
        <v>25880</v>
      </c>
      <c r="J69" s="23">
        <v>27</v>
      </c>
      <c r="K69" s="43"/>
      <c r="L69" s="23"/>
      <c r="M69" s="23"/>
    </row>
    <row r="70" spans="1:13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  <c r="J70" s="23">
        <v>28</v>
      </c>
      <c r="K70" s="43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131719.44011208919</v>
      </c>
      <c r="J71" s="23">
        <v>29</v>
      </c>
      <c r="K71" s="43"/>
      <c r="L71" s="23"/>
      <c r="M71" s="23"/>
    </row>
    <row r="72" spans="1:13" ht="12.75">
      <c r="A72" s="4" t="s">
        <v>62</v>
      </c>
      <c r="J72" s="23">
        <v>30</v>
      </c>
      <c r="K72" s="43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0.73</v>
      </c>
      <c r="E73" t="s">
        <v>14</v>
      </c>
      <c r="F73" s="11">
        <f>B73*D73</f>
        <v>4712.515</v>
      </c>
      <c r="J73" s="20"/>
      <c r="K73" s="20"/>
      <c r="L73" s="30" t="s">
        <v>57</v>
      </c>
      <c r="M73" s="33">
        <f>SUM(M43:M72)</f>
        <v>45988.78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3.03</v>
      </c>
      <c r="F76" s="11">
        <f>B76*D76</f>
        <v>19560.164999999997</v>
      </c>
    </row>
    <row r="77" spans="1:6" ht="12.75">
      <c r="A77" s="4" t="s">
        <v>63</v>
      </c>
      <c r="B77" s="1"/>
      <c r="F77" s="31">
        <f>F73+F76</f>
        <v>24272.679999999997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7.87</v>
      </c>
      <c r="F80" s="11">
        <f>B80*D80</f>
        <v>50804.785</v>
      </c>
    </row>
    <row r="81" spans="1:9" ht="12.75">
      <c r="A81" s="4" t="s">
        <v>65</v>
      </c>
      <c r="B81" s="1"/>
      <c r="F81" s="31">
        <f>SUM(F80)</f>
        <v>50804.785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306047.8011120892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17750.772464501173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f>3*684.73</f>
        <v>2054.19</v>
      </c>
    </row>
    <row r="87" spans="1:6" ht="12.75">
      <c r="A87" s="1"/>
      <c r="B87" s="39" t="s">
        <v>134</v>
      </c>
      <c r="C87" s="39"/>
      <c r="D87" s="1"/>
      <c r="E87" s="54"/>
      <c r="F87" s="55">
        <f>3*3839.25</f>
        <v>11517.75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350536.8037765903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141</v>
      </c>
    </row>
    <row r="90" spans="1:6" ht="12.75">
      <c r="A90" s="13"/>
      <c r="B90" s="46">
        <v>44409</v>
      </c>
      <c r="C90" s="25">
        <v>19031</v>
      </c>
      <c r="D90" s="40">
        <f>F43</f>
        <v>357837.49</v>
      </c>
      <c r="E90" s="40">
        <f>F88</f>
        <v>350536.8037765903</v>
      </c>
      <c r="F90" s="41">
        <f>C90+D90-E90</f>
        <v>26331.686223409662</v>
      </c>
    </row>
    <row r="92" spans="1:6" ht="13.5" thickBot="1">
      <c r="A92" t="s">
        <v>116</v>
      </c>
      <c r="C92" s="50">
        <v>44409</v>
      </c>
      <c r="D92" s="8" t="s">
        <v>117</v>
      </c>
      <c r="E92" s="50">
        <v>44500</v>
      </c>
      <c r="F92" t="s">
        <v>118</v>
      </c>
    </row>
    <row r="93" spans="1:7" ht="13.5" thickBot="1">
      <c r="A93" t="s">
        <v>119</v>
      </c>
      <c r="F93" s="51">
        <f>E90</f>
        <v>350536.8037765903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2022-02-09T07:29:52Z</dcterms:modified>
  <cp:category/>
  <cp:version/>
  <cp:contentType/>
  <cp:contentStatus/>
</cp:coreProperties>
</file>