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<sst xmlns="http://schemas.openxmlformats.org/spreadsheetml/2006/main" count="187" uniqueCount="155">
  <si>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</si>
  <si>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</si>
  <si>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</si>
  <si>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</si>
  <si>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</si>
  <si>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</si>
  <si>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</si>
  <si>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</si>
  <si>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</si>
  <si>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</si>
  <si>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</si>
  <si>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</si>
  <si>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</si>
  <si>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</si>
  <si>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</si>
  <si>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</si>
  <si>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</si>
  <si>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</si>
  <si>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</si>
  <si>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</si>
  <si>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</si>
  <si>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</si>
  <si>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</si>
  <si>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</si>
  <si>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</si>
  <si>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</si>
  <si>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</si>
  <si>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</si>
  <si>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</si>
  <si>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</si>
  <si>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</si>
  <si>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</si>
  <si>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</si>
  <si>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</si>
  <si>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</si>
  <si>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</si>
  <si>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</si>
  <si>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</si>
  <si>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</si>
  <si>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</si>
  <si>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</si>
  <si>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</si>
  <si>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</si>
  <si>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</si>
  <si>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</si>
  <si>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</si>
  <si>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</si>
  <si>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</si>
  <si>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</si>
  <si>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</si>
  <si>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</si>
  <si>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</si>
  <si>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</si>
  <si>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</si>
  <si>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</si>
  <si>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</si>
  <si>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</si>
  <si>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</si>
  <si>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</si>
  <si>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</si>
  <si>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</si>
  <si>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</si>
  <si>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</si>
  <si>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</si>
  <si>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</si>
  <si>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</si>
  <si>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</si>
  <si>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</si>
  <si>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</si>
  <si>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</si>
  <si>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</si>
  <si>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</si>
  <si>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</si>
  <si>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</si>
  <si>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</si>
  <si>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</si>
  <si>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</si>
  <si>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</si>
  <si>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</si>
  <si>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</si>
  <si>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</si>
  <si>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</si>
  <si>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</si>
  <si>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</si>
  <si>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</si>
  <si>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</si>
  <si>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</si>
  <si>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</si>
  <si>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</si>
  <si>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</si>
  <si>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</si>
  <si>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</si>
  <si>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</si>
  <si>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</si>
  <si>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</si>
  <si>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</si>
  <si>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</si>
  <si>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</si>
  <si>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</si>
  <si>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</si>
  <si>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</si>
  <si>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</si>
  <si>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</si>
  <si>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</si>
  <si>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</si>
  <si>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</si>
  <si>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</si>
  <si>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</si>
  <si>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</si>
  <si>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</si>
  <si>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</si>
  <si>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8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</si>
  <si>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</si>
  <si>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</si>
  <si>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</si>
  <si>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</si>
  <si>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</si>
  <si>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</si>
  <si>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</si>
  <si>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</si>
  <si>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</si>
  <si>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</si>
  <si>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</si>
  <si>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</si>
  <si>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</si>
  <si>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</si>
  <si>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</si>
  <si>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</si>
  <si>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</si>
  <si>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</si>
  <si>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</si>
  <si>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Арендаторы </t>
    </r>
    <r>
      <rPr>
        <sz val="9"/>
        <rFont val="Arial Cyr"/>
        <family val="0"/>
      </rPr>
      <t>(интер-телеком, ростелеком,комстар,видикон)</t>
    </r>
  </si>
  <si>
    <t>2021г.</t>
  </si>
  <si>
    <t>8,9,10</t>
  </si>
  <si>
    <t>октября</t>
  </si>
  <si>
    <t>за   август, сентябрь, октябрь  2021 г.</t>
  </si>
  <si>
    <t>ост.на 01.11</t>
  </si>
  <si>
    <t xml:space="preserve">смена ламп (3шт) </t>
  </si>
  <si>
    <t>лампа</t>
  </si>
  <si>
    <t>3шт</t>
  </si>
  <si>
    <t>прочистка канализации</t>
  </si>
  <si>
    <t>смена светильника (1шт) п-д2</t>
  </si>
  <si>
    <t>светильник</t>
  </si>
  <si>
    <t>1шт</t>
  </si>
  <si>
    <t xml:space="preserve">смена ламп (6шт) </t>
  </si>
  <si>
    <t>6шт</t>
  </si>
  <si>
    <t>смена труб д 25 (4мп) кв.39</t>
  </si>
  <si>
    <t>труба д 25</t>
  </si>
  <si>
    <t>4мп</t>
  </si>
  <si>
    <t>муфта комб. 25</t>
  </si>
  <si>
    <t>тройник 25</t>
  </si>
  <si>
    <t>уголок 25</t>
  </si>
  <si>
    <t>муфта 25</t>
  </si>
  <si>
    <t>ремонт эл.щита</t>
  </si>
  <si>
    <t>вн 32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</si>
</sst>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zoomScalePageLayoutView="0" workbookViewId="0" topLeftCell="A49">
      <selection activeCell="F84" sqref="F84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 t="s">
        <v>133</v>
      </c>
      <c r="K2" s="5" t="s">
        <v>135</v>
      </c>
    </row>
    <row r="3" spans="1:13" ht="12.75">
      <c r="A3" t="s">
        <v>86</v>
      </c>
      <c r="J3" s="14" t="s">
        <v>36</v>
      </c>
      <c r="K3" s="51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134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f>2*2.37</f>
        <v>4.74</v>
      </c>
      <c r="M6" s="46">
        <f>L6*160.174*1.302</f>
        <v>988.5106375200002</v>
      </c>
    </row>
    <row r="7" spans="2:13" ht="12.75">
      <c r="B7" t="s">
        <v>89</v>
      </c>
      <c r="C7" s="1" t="s">
        <v>90</v>
      </c>
      <c r="D7" s="1"/>
      <c r="E7" s="1" t="s">
        <v>111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0.43</v>
      </c>
      <c r="M13" s="46">
        <f t="shared" si="0"/>
        <v>89.67501564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6</v>
      </c>
      <c r="M17" s="46">
        <f t="shared" si="0"/>
        <v>1251.2792880000002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1.08</v>
      </c>
      <c r="M18" s="46">
        <f t="shared" si="0"/>
        <v>225.23027184000006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12.75</v>
      </c>
      <c r="M20" s="33">
        <f>SUM(M6:M19)</f>
        <v>2658.9684870000006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137</v>
      </c>
      <c r="L24" s="46">
        <v>0.21</v>
      </c>
      <c r="M24" s="32">
        <f aca="true" t="shared" si="1" ref="M24:M34">L24*160.174*1.302*1.15</f>
        <v>50.363991342000006</v>
      </c>
    </row>
    <row r="25" spans="1:13" ht="12.75">
      <c r="A25" t="s">
        <v>106</v>
      </c>
      <c r="J25" s="20">
        <v>2</v>
      </c>
      <c r="K25" s="20" t="s">
        <v>140</v>
      </c>
      <c r="L25" s="46">
        <f>0.3*32.2</f>
        <v>9.66</v>
      </c>
      <c r="M25" s="32">
        <f t="shared" si="1"/>
        <v>2316.743601732</v>
      </c>
    </row>
    <row r="26" spans="1:13" ht="12.75">
      <c r="A26" t="s">
        <v>107</v>
      </c>
      <c r="J26" s="20">
        <v>3</v>
      </c>
      <c r="K26" s="20" t="s">
        <v>141</v>
      </c>
      <c r="L26" s="46">
        <v>0.89</v>
      </c>
      <c r="M26" s="32">
        <f t="shared" si="1"/>
        <v>213.44739187800002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 t="s">
        <v>144</v>
      </c>
      <c r="L27" s="46">
        <f>0.06*7.1</f>
        <v>0.426</v>
      </c>
      <c r="M27" s="32">
        <f t="shared" si="1"/>
        <v>102.16695386519999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146</v>
      </c>
      <c r="L28" s="25">
        <f>0.04*184.3</f>
        <v>7.372000000000001</v>
      </c>
      <c r="M28" s="32">
        <f t="shared" si="1"/>
        <v>1768.0159246344</v>
      </c>
    </row>
    <row r="29" spans="1:13" ht="12.75">
      <c r="A29" t="s">
        <v>110</v>
      </c>
      <c r="B29" s="1"/>
      <c r="C29" s="8"/>
      <c r="D29" s="8"/>
      <c r="J29" s="20">
        <v>6</v>
      </c>
      <c r="K29" s="20" t="s">
        <v>137</v>
      </c>
      <c r="L29" s="25">
        <v>0.21</v>
      </c>
      <c r="M29" s="32">
        <f t="shared" si="1"/>
        <v>50.363991342000006</v>
      </c>
    </row>
    <row r="30" spans="10:13" ht="12.75">
      <c r="J30" s="20">
        <v>8</v>
      </c>
      <c r="K30" s="20" t="s">
        <v>153</v>
      </c>
      <c r="L30" s="25">
        <v>4.83</v>
      </c>
      <c r="M30" s="32">
        <f t="shared" si="1"/>
        <v>1158.371800866</v>
      </c>
    </row>
    <row r="31" spans="2:13" ht="12.75">
      <c r="B31" t="s">
        <v>0</v>
      </c>
      <c r="J31" s="20">
        <v>9</v>
      </c>
      <c r="K31" s="20"/>
      <c r="L31" s="25"/>
      <c r="M31" s="32">
        <f t="shared" si="1"/>
        <v>0</v>
      </c>
    </row>
    <row r="32" spans="10:13" ht="12.75">
      <c r="J32" s="20">
        <v>10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2042.8</v>
      </c>
      <c r="F33" t="s">
        <v>66</v>
      </c>
      <c r="J33" s="20">
        <v>11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640</v>
      </c>
      <c r="F34" t="s">
        <v>66</v>
      </c>
      <c r="J34" s="20">
        <v>12</v>
      </c>
      <c r="K34" s="20"/>
      <c r="L34" s="25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28">
        <f>SUM(L24:L34)</f>
        <v>23.598000000000006</v>
      </c>
      <c r="M35" s="33">
        <f>SUM(M24:M34)</f>
        <v>5659.473655659601</v>
      </c>
    </row>
    <row r="36" spans="1:11" ht="12.75">
      <c r="A36" t="s">
        <v>4</v>
      </c>
      <c r="E36">
        <v>136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 t="s">
        <v>138</v>
      </c>
      <c r="L39" s="25" t="s">
        <v>139</v>
      </c>
      <c r="M39" s="25">
        <f>3*11.6</f>
        <v>34.8</v>
      </c>
    </row>
    <row r="40" spans="1:13" ht="12.75">
      <c r="A40" s="2" t="s">
        <v>6</v>
      </c>
      <c r="F40" s="11">
        <v>88305.12</v>
      </c>
      <c r="J40" s="20">
        <v>2</v>
      </c>
      <c r="K40" s="20" t="s">
        <v>142</v>
      </c>
      <c r="L40" s="25" t="s">
        <v>143</v>
      </c>
      <c r="M40" s="25">
        <v>205.8</v>
      </c>
    </row>
    <row r="41" spans="1:13" ht="12.75">
      <c r="A41" t="s">
        <v>7</v>
      </c>
      <c r="F41" s="5">
        <v>75807.14</v>
      </c>
      <c r="J41" s="20">
        <v>3</v>
      </c>
      <c r="K41" s="20" t="s">
        <v>138</v>
      </c>
      <c r="L41" s="25" t="s">
        <v>145</v>
      </c>
      <c r="M41" s="25">
        <f>6*11.56</f>
        <v>69.36</v>
      </c>
    </row>
    <row r="42" spans="2:13" ht="12.75">
      <c r="B42" t="s">
        <v>8</v>
      </c>
      <c r="F42" s="9">
        <f>F41/F40</f>
        <v>0.8584682292487684</v>
      </c>
      <c r="J42" s="20">
        <v>4</v>
      </c>
      <c r="K42" s="20" t="s">
        <v>147</v>
      </c>
      <c r="L42" s="25" t="s">
        <v>148</v>
      </c>
      <c r="M42" s="25">
        <f>4*145.4</f>
        <v>581.6</v>
      </c>
    </row>
    <row r="43" spans="1:13" ht="12.75">
      <c r="A43" t="s">
        <v>131</v>
      </c>
      <c r="F43" s="11">
        <f>400+400+250+105</f>
        <v>1155</v>
      </c>
      <c r="J43" s="20">
        <v>5</v>
      </c>
      <c r="K43" s="20" t="s">
        <v>149</v>
      </c>
      <c r="L43" s="25" t="s">
        <v>139</v>
      </c>
      <c r="M43" s="25">
        <f>3*90.42</f>
        <v>271.26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76962.14</v>
      </c>
      <c r="J44" s="20">
        <v>6</v>
      </c>
      <c r="K44" s="20" t="s">
        <v>150</v>
      </c>
      <c r="L44" s="25" t="s">
        <v>143</v>
      </c>
      <c r="M44" s="25">
        <v>8</v>
      </c>
    </row>
    <row r="45" spans="10:13" ht="12.75">
      <c r="J45" s="20">
        <v>7</v>
      </c>
      <c r="K45" s="20" t="s">
        <v>151</v>
      </c>
      <c r="L45" s="25" t="s">
        <v>143</v>
      </c>
      <c r="M45" s="25">
        <v>6</v>
      </c>
    </row>
    <row r="46" spans="2:13" ht="12.75">
      <c r="B46" s="1" t="s">
        <v>10</v>
      </c>
      <c r="C46" s="1"/>
      <c r="J46" s="20">
        <v>8</v>
      </c>
      <c r="K46" s="20" t="s">
        <v>152</v>
      </c>
      <c r="L46" s="25" t="s">
        <v>143</v>
      </c>
      <c r="M46" s="25">
        <v>4</v>
      </c>
    </row>
    <row r="47" spans="10:13" ht="12.75">
      <c r="J47" s="20">
        <v>9</v>
      </c>
      <c r="K47" s="20" t="s">
        <v>138</v>
      </c>
      <c r="L47" s="25" t="s">
        <v>139</v>
      </c>
      <c r="M47" s="25">
        <f>3*11.6</f>
        <v>34.8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 t="s">
        <v>154</v>
      </c>
      <c r="L48" s="25" t="s">
        <v>143</v>
      </c>
      <c r="M48" s="46">
        <v>328.43</v>
      </c>
    </row>
    <row r="49" spans="1:13" ht="12.75">
      <c r="A49" t="s">
        <v>12</v>
      </c>
      <c r="F49" s="11">
        <f>(4559+3864.4+4744.04)*1.302</f>
        <v>17144.006879999997</v>
      </c>
      <c r="J49" s="20">
        <v>11</v>
      </c>
      <c r="K49" s="20"/>
      <c r="L49" s="25"/>
      <c r="M49" s="25"/>
    </row>
    <row r="50" spans="1:13" ht="12.75">
      <c r="A50" s="6" t="s">
        <v>15</v>
      </c>
      <c r="F50" s="5">
        <f>(1091+1091+1091)*1.302</f>
        <v>4261.446</v>
      </c>
      <c r="J50" s="20">
        <v>12</v>
      </c>
      <c r="K50" s="20"/>
      <c r="L50" s="25"/>
      <c r="M50" s="25"/>
    </row>
    <row r="51" spans="1:13" ht="12.75">
      <c r="A51" s="56" t="s">
        <v>83</v>
      </c>
      <c r="B51" s="57"/>
      <c r="C51" s="57"/>
      <c r="D51" s="57"/>
      <c r="E51" s="58">
        <v>0</v>
      </c>
      <c r="F51" s="6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1">
        <f>F49+F50+F51</f>
        <v>21405.452879999997</v>
      </c>
      <c r="J52" s="20"/>
      <c r="K52" s="20"/>
      <c r="L52" s="30" t="s">
        <v>65</v>
      </c>
      <c r="M52" s="33">
        <f>SUM(M39:M51)</f>
        <v>1544.0500000000002</v>
      </c>
    </row>
    <row r="53" ht="12.75">
      <c r="A53" s="4" t="s">
        <v>16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79</v>
      </c>
      <c r="B55">
        <v>640</v>
      </c>
      <c r="C55" t="s">
        <v>13</v>
      </c>
      <c r="D55" s="5">
        <v>0.5</v>
      </c>
      <c r="E55" t="s">
        <v>14</v>
      </c>
      <c r="F55" s="5">
        <f>B55*D55</f>
        <v>320</v>
      </c>
    </row>
    <row r="56" spans="1:6" ht="12.75">
      <c r="A56" s="4" t="s">
        <v>17</v>
      </c>
      <c r="B56" s="10"/>
      <c r="C56" s="10"/>
      <c r="F56" s="31">
        <f>SUM(F54:F55)</f>
        <v>320</v>
      </c>
    </row>
    <row r="57" spans="1:2" ht="12.75">
      <c r="A57" s="4" t="s">
        <v>18</v>
      </c>
      <c r="B57" s="4"/>
    </row>
    <row r="58" spans="1:6" ht="12.75">
      <c r="A58" t="s">
        <v>19</v>
      </c>
      <c r="C58" s="47">
        <v>904049</v>
      </c>
      <c r="D58">
        <v>224780.8</v>
      </c>
      <c r="E58">
        <v>2042.8</v>
      </c>
      <c r="F58" s="34">
        <f>C58/D58*E58</f>
        <v>8215.965497053128</v>
      </c>
    </row>
    <row r="59" spans="1:6" ht="12.75">
      <c r="A59" t="s">
        <v>20</v>
      </c>
      <c r="F59" s="34">
        <f>M20</f>
        <v>2658.9684870000006</v>
      </c>
    </row>
    <row r="60" spans="1:6" ht="12.75">
      <c r="A60" t="s">
        <v>21</v>
      </c>
      <c r="F60" s="11">
        <f>M35</f>
        <v>5659.473655659601</v>
      </c>
    </row>
    <row r="61" spans="1:6" ht="12.75">
      <c r="A61" t="s">
        <v>73</v>
      </c>
      <c r="F61" s="5">
        <f>1*600*1.302</f>
        <v>781.2</v>
      </c>
    </row>
    <row r="62" spans="1:6" ht="12.75">
      <c r="A62" t="s">
        <v>22</v>
      </c>
      <c r="F62" s="11">
        <f>M52</f>
        <v>1544.0500000000002</v>
      </c>
    </row>
    <row r="63" ht="12.75">
      <c r="A63" t="s">
        <v>23</v>
      </c>
    </row>
    <row r="64" ht="12.75">
      <c r="A64" t="s">
        <v>24</v>
      </c>
    </row>
    <row r="65" spans="1:6" ht="12.75">
      <c r="A65" s="44"/>
      <c r="B65" s="44">
        <v>2042.8</v>
      </c>
      <c r="C65" s="44" t="s">
        <v>13</v>
      </c>
      <c r="D65" s="45">
        <v>2.17</v>
      </c>
      <c r="E65" s="44" t="s">
        <v>14</v>
      </c>
      <c r="F65" s="45">
        <f>B65*D65</f>
        <v>4432.876</v>
      </c>
    </row>
    <row r="66" spans="1:6" ht="12.75">
      <c r="A66" s="54" t="s">
        <v>75</v>
      </c>
      <c r="B66" s="54"/>
      <c r="C66" s="54"/>
      <c r="D66" s="55"/>
      <c r="E66" s="54"/>
      <c r="F66" s="55">
        <v>0</v>
      </c>
    </row>
    <row r="67" spans="1:6" ht="12.75">
      <c r="A67" s="54" t="s">
        <v>84</v>
      </c>
      <c r="B67" s="54"/>
      <c r="C67" s="54"/>
      <c r="D67" s="55">
        <v>0</v>
      </c>
      <c r="E67" s="54"/>
      <c r="F67" s="55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23292.53363971273</v>
      </c>
    </row>
    <row r="69" ht="12.75">
      <c r="A69" s="4" t="s">
        <v>26</v>
      </c>
    </row>
    <row r="70" spans="1:6" ht="12.75">
      <c r="A70" t="s">
        <v>27</v>
      </c>
      <c r="B70">
        <v>2042.8</v>
      </c>
      <c r="C70" t="s">
        <v>66</v>
      </c>
      <c r="D70" s="5">
        <v>0.73</v>
      </c>
      <c r="E70" t="s">
        <v>14</v>
      </c>
      <c r="F70" s="11">
        <f>B70*D70</f>
        <v>1491.244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2042.8</v>
      </c>
      <c r="C73" t="s">
        <v>13</v>
      </c>
      <c r="D73" s="11">
        <v>3.03</v>
      </c>
      <c r="E73" t="s">
        <v>14</v>
      </c>
      <c r="F73" s="11">
        <f>B73*D73</f>
        <v>6189.683999999999</v>
      </c>
    </row>
    <row r="74" spans="1:6" ht="12.75">
      <c r="A74" s="4" t="s">
        <v>29</v>
      </c>
      <c r="F74" s="31">
        <f>F70+F73</f>
        <v>7680.927999999999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2042.8</v>
      </c>
      <c r="C77" t="s">
        <v>13</v>
      </c>
      <c r="D77" s="11">
        <v>7.87</v>
      </c>
      <c r="E77" t="s">
        <v>14</v>
      </c>
      <c r="F77" s="11">
        <f>B77*D77</f>
        <v>16076.836</v>
      </c>
    </row>
    <row r="78" spans="1:6" ht="12.75">
      <c r="A78" s="4" t="s">
        <v>32</v>
      </c>
      <c r="F78" s="31">
        <f>SUM(F77)</f>
        <v>16076.836</v>
      </c>
    </row>
    <row r="79" spans="1:6" ht="12.75">
      <c r="A79" s="59" t="s">
        <v>78</v>
      </c>
      <c r="B79" s="57"/>
      <c r="C79" s="57"/>
      <c r="D79" s="58">
        <v>0</v>
      </c>
      <c r="E79" s="57"/>
      <c r="F79" s="60">
        <f>D79*E33</f>
        <v>0</v>
      </c>
    </row>
    <row r="80" spans="1:8" ht="12.75">
      <c r="A80" s="1" t="s">
        <v>33</v>
      </c>
      <c r="B80" s="1"/>
      <c r="F80" s="31">
        <f>F52+F56+F68+F74+F78+F79</f>
        <v>68775.75051971272</v>
      </c>
      <c r="G80" s="7"/>
      <c r="H80" s="7"/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3988.9935301433375</v>
      </c>
      <c r="G81" s="7"/>
      <c r="H81" s="7"/>
      <c r="I81" s="7"/>
    </row>
    <row r="82" spans="1:9" ht="12.75">
      <c r="A82" s="1"/>
      <c r="B82" s="35" t="s">
        <v>128</v>
      </c>
      <c r="C82" s="35"/>
      <c r="D82" s="1"/>
      <c r="E82" s="52"/>
      <c r="F82" s="53">
        <f>1183.64+3596.64</f>
        <v>4780.28</v>
      </c>
      <c r="G82" s="7"/>
      <c r="H82" s="7"/>
      <c r="I82" s="7"/>
    </row>
    <row r="83" spans="1:9" ht="12.75">
      <c r="A83" s="1"/>
      <c r="B83" s="35" t="s">
        <v>129</v>
      </c>
      <c r="C83" s="35"/>
      <c r="D83" s="1"/>
      <c r="E83" s="52"/>
      <c r="F83" s="53">
        <f>3*183.99</f>
        <v>551.97</v>
      </c>
      <c r="G83" s="7"/>
      <c r="H83" s="7"/>
      <c r="I83" s="7"/>
    </row>
    <row r="84" spans="1:9" ht="12.75">
      <c r="A84" s="1"/>
      <c r="B84" s="35" t="s">
        <v>130</v>
      </c>
      <c r="C84" s="35"/>
      <c r="D84" s="1"/>
      <c r="E84" s="52"/>
      <c r="F84" s="53">
        <v>0</v>
      </c>
      <c r="G84" s="7"/>
      <c r="H84" s="7"/>
      <c r="I84" s="7"/>
    </row>
    <row r="85" spans="1:6" ht="15">
      <c r="A85" s="12" t="s">
        <v>35</v>
      </c>
      <c r="B85" s="12"/>
      <c r="C85" s="12"/>
      <c r="D85" s="12"/>
      <c r="E85" s="12"/>
      <c r="F85" s="36">
        <f>F80+F81+F82+F83+F84</f>
        <v>78096.99404985606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136</v>
      </c>
    </row>
    <row r="87" spans="1:6" ht="12.75">
      <c r="A87" s="13"/>
      <c r="B87" s="39">
        <v>44409</v>
      </c>
      <c r="C87" s="40">
        <v>-655084</v>
      </c>
      <c r="D87" s="42">
        <f>F44</f>
        <v>76962.14</v>
      </c>
      <c r="E87" s="42">
        <f>F85</f>
        <v>78096.99404985606</v>
      </c>
      <c r="F87" s="43">
        <f>C87+D87-E87</f>
        <v>-656218.8540498561</v>
      </c>
    </row>
    <row r="89" spans="1:6" ht="13.5" thickBot="1">
      <c r="A89" t="s">
        <v>112</v>
      </c>
      <c r="C89" s="49">
        <v>44409</v>
      </c>
      <c r="D89" s="8" t="s">
        <v>113</v>
      </c>
      <c r="E89" s="49">
        <v>44500</v>
      </c>
      <c r="F89" t="s">
        <v>114</v>
      </c>
    </row>
    <row r="90" spans="1:7" ht="13.5" thickBot="1">
      <c r="A90" t="s">
        <v>115</v>
      </c>
      <c r="F90" s="50">
        <f>E87</f>
        <v>78096.99404985606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6" ht="12.75">
      <c r="A106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2017-08-21T12:51:22Z</cp:lastPrinted>
  <dcterms:created xsi:type="dcterms:W3CDTF">2008-08-18T07:30:19Z</dcterms:created>
  <dcterms:modified xsi:type="dcterms:W3CDTF">2022-02-09T07:24:19Z</dcterms:modified>
  <cp:category/>
  <cp:version/>
  <cp:contentType/>
  <cp:contentStatus/>
</cp:coreProperties>
</file>