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<sst xmlns="http://schemas.openxmlformats.org/spreadsheetml/2006/main" count="163" uniqueCount="140">
  <si>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</si>
  <si>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</si>
  <si>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</si>
  <si>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</si>
  <si>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</si>
  <si>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</si>
  <si>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</si>
  <si>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</si>
  <si>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</si>
  <si>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</si>
  <si>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</si>
  <si>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</si>
  <si>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</si>
  <si>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</si>
  <si>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</si>
  <si>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</si>
  <si>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</si>
  <si>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</si>
  <si>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</si>
  <si>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</si>
  <si>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</si>
  <si>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</si>
  <si>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</si>
  <si>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</si>
  <si>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</si>
  <si>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</si>
  <si>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</si>
  <si>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</si>
  <si>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</si>
  <si>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</si>
  <si>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</si>
  <si>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</si>
  <si>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</si>
  <si>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</si>
  <si>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</si>
  <si>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</si>
  <si>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</si>
  <si>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</si>
  <si>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</si>
  <si>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</si>
  <si>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</si>
  <si>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</si>
  <si>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</si>
  <si>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</si>
  <si>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</si>
  <si>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</si>
  <si>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</si>
  <si>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</si>
  <si>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</si>
  <si>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</si>
  <si>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</si>
  <si>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</si>
  <si>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</si>
  <si>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</si>
  <si>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</si>
  <si>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</si>
  <si>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</si>
  <si>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</si>
  <si>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</si>
  <si>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</si>
  <si>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</si>
  <si>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</si>
  <si>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</si>
  <si>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</si>
  <si>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Забайкальская 6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</si>
  <si>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</si>
  <si>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</si>
  <si>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</si>
  <si>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</si>
  <si>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</si>
  <si>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</si>
  <si>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</si>
  <si>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</si>
  <si>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</si>
  <si>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</si>
  <si>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</si>
  <si>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</si>
  <si>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</si>
  <si>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</si>
  <si>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</si>
  <si>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</si>
  <si>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 xml:space="preserve">2.  Работа по договору (уборщица л/кл.) 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</si>
  <si>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</si>
  <si>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</si>
  <si>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</si>
  <si>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</si>
  <si>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</si>
  <si>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</si>
  <si>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</si>
  <si>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</si>
  <si>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</si>
  <si>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</si>
  <si>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</si>
  <si>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</si>
  <si>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</si>
  <si>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</si>
  <si>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</si>
  <si>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</si>
  <si>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</si>
  <si>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</si>
  <si>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</si>
  <si>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</si>
  <si>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</si>
  <si>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</si>
  <si>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</si>
  <si>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</si>
  <si>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</si>
  <si>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</si>
  <si>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</si>
  <si>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</si>
  <si>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6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</si>
  <si>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</si>
  <si>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</si>
  <si>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</si>
  <si>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</si>
  <si>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</si>
  <si>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</si>
  <si>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</si>
  <si>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</si>
  <si>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</si>
  <si>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</si>
  <si>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</si>
  <si>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</si>
  <si>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</si>
  <si>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</si>
  <si>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</si>
  <si>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</si>
  <si>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</si>
  <si>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</si>
  <si>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</si>
  <si>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 xml:space="preserve">1.2 Аренда </t>
    </r>
    <r>
      <rPr>
        <sz val="8"/>
        <rFont val="Arial Cyr"/>
        <family val="0"/>
      </rPr>
      <t>(Спарк,ростелеком,комстар,видикон)</t>
    </r>
  </si>
  <si>
    <t>Горгаз (техобслуживание и ремонт)</t>
  </si>
  <si>
    <t>января</t>
  </si>
  <si>
    <t>2021г.</t>
  </si>
  <si>
    <t>за   январь  2021 г.</t>
  </si>
  <si>
    <t>ост.на 01.02</t>
  </si>
  <si>
    <t>сбивание сосулек</t>
  </si>
  <si>
    <t xml:space="preserve">смена ламп (2шт) </t>
  </si>
  <si>
    <t>лампа</t>
  </si>
  <si>
    <t>2шт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</si>
</sst>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6" fillId="32" borderId="0" xfId="0" applyFont="1" applyFill="1" applyAlignment="1">
      <alignment/>
    </xf>
    <xf numFmtId="0" fontId="0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40">
      <selection activeCell="D77" sqref="D77"/>
    </sheetView>
  </sheetViews>
  <sheetFormatPr defaultColWidth="9.00390625" defaultRowHeight="12.75"/>
  <cols>
    <col min="1" max="1" width="15.625" style="0" customWidth="1"/>
    <col min="3" max="5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84</v>
      </c>
      <c r="D2" s="8">
        <v>1</v>
      </c>
      <c r="K2" s="5" t="s">
        <v>134</v>
      </c>
    </row>
    <row r="3" spans="1:13" ht="12.75">
      <c r="A3" t="s">
        <v>85</v>
      </c>
      <c r="J3" s="14" t="s">
        <v>34</v>
      </c>
      <c r="K3" s="56" t="s">
        <v>59</v>
      </c>
      <c r="L3" s="22" t="s">
        <v>37</v>
      </c>
      <c r="M3" s="22" t="s">
        <v>40</v>
      </c>
    </row>
    <row r="4" spans="1:13" ht="12.75">
      <c r="A4" t="s">
        <v>86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132</v>
      </c>
      <c r="G5" s="8" t="s">
        <v>133</v>
      </c>
      <c r="J5" s="15"/>
      <c r="K5" s="15"/>
      <c r="L5" s="21" t="s">
        <v>39</v>
      </c>
      <c r="M5" s="21"/>
    </row>
    <row r="6" spans="1:13" ht="12.75">
      <c r="A6" t="s">
        <v>87</v>
      </c>
      <c r="J6" s="20">
        <v>1</v>
      </c>
      <c r="K6" s="20" t="s">
        <v>75</v>
      </c>
      <c r="L6" s="25">
        <v>0</v>
      </c>
      <c r="M6" s="50">
        <f>L6*160.174*1.302</f>
        <v>0</v>
      </c>
    </row>
    <row r="7" spans="2:13" ht="12.75">
      <c r="B7" t="s">
        <v>88</v>
      </c>
      <c r="C7" s="1" t="s">
        <v>89</v>
      </c>
      <c r="D7" s="1"/>
      <c r="E7" s="1" t="s">
        <v>110</v>
      </c>
      <c r="J7" s="14">
        <v>2</v>
      </c>
      <c r="K7" s="14" t="s">
        <v>42</v>
      </c>
      <c r="L7" s="14"/>
      <c r="M7" s="50">
        <f aca="true" t="shared" si="0" ref="M7:M19">L7*160.174*1.302</f>
        <v>0</v>
      </c>
    </row>
    <row r="8" spans="10:13" ht="12.75">
      <c r="J8" s="15"/>
      <c r="K8" s="15" t="s">
        <v>43</v>
      </c>
      <c r="L8" s="21"/>
      <c r="M8" s="50">
        <f t="shared" si="0"/>
        <v>0</v>
      </c>
    </row>
    <row r="9" spans="1:13" ht="12.75">
      <c r="A9" t="s">
        <v>90</v>
      </c>
      <c r="J9" s="16"/>
      <c r="K9" s="16" t="s">
        <v>44</v>
      </c>
      <c r="L9" s="23"/>
      <c r="M9" s="50">
        <f t="shared" si="0"/>
        <v>0</v>
      </c>
    </row>
    <row r="10" spans="5:13" ht="12.75">
      <c r="E10" t="s">
        <v>91</v>
      </c>
      <c r="J10" s="15">
        <v>3</v>
      </c>
      <c r="K10" s="24" t="s">
        <v>45</v>
      </c>
      <c r="L10" s="21"/>
      <c r="M10" s="50">
        <f t="shared" si="0"/>
        <v>0</v>
      </c>
    </row>
    <row r="11" spans="5:13" ht="12.75">
      <c r="E11" t="s">
        <v>92</v>
      </c>
      <c r="J11" s="16"/>
      <c r="K11" s="18" t="s">
        <v>47</v>
      </c>
      <c r="L11" s="23">
        <v>0</v>
      </c>
      <c r="M11" s="50">
        <f t="shared" si="0"/>
        <v>0</v>
      </c>
    </row>
    <row r="12" spans="5:13" ht="12.75">
      <c r="E12" t="s">
        <v>93</v>
      </c>
      <c r="J12" s="14">
        <v>4</v>
      </c>
      <c r="K12" s="17" t="s">
        <v>46</v>
      </c>
      <c r="L12" s="22"/>
      <c r="M12" s="50">
        <f t="shared" si="0"/>
        <v>0</v>
      </c>
    </row>
    <row r="13" spans="5:13" ht="12.75">
      <c r="E13" t="s">
        <v>94</v>
      </c>
      <c r="J13" s="16"/>
      <c r="K13" s="18" t="s">
        <v>78</v>
      </c>
      <c r="L13" s="23">
        <v>5</v>
      </c>
      <c r="M13" s="50">
        <f t="shared" si="0"/>
        <v>1042.7327400000001</v>
      </c>
    </row>
    <row r="14" spans="1:13" ht="12.75">
      <c r="A14" t="s">
        <v>95</v>
      </c>
      <c r="J14" s="20">
        <v>5</v>
      </c>
      <c r="K14" s="19" t="s">
        <v>48</v>
      </c>
      <c r="L14" s="25">
        <v>0</v>
      </c>
      <c r="M14" s="50">
        <f t="shared" si="0"/>
        <v>0</v>
      </c>
    </row>
    <row r="15" spans="1:13" ht="12.75">
      <c r="A15" t="s">
        <v>96</v>
      </c>
      <c r="J15" s="14">
        <v>6</v>
      </c>
      <c r="K15" s="17" t="s">
        <v>49</v>
      </c>
      <c r="L15" s="22"/>
      <c r="M15" s="50">
        <f t="shared" si="0"/>
        <v>0</v>
      </c>
    </row>
    <row r="16" spans="5:13" ht="12.75">
      <c r="E16" t="s">
        <v>97</v>
      </c>
      <c r="J16" s="15" t="s">
        <v>50</v>
      </c>
      <c r="K16" s="26" t="s">
        <v>51</v>
      </c>
      <c r="L16" s="21">
        <v>0</v>
      </c>
      <c r="M16" s="50">
        <f t="shared" si="0"/>
        <v>0</v>
      </c>
    </row>
    <row r="17" spans="5:13" ht="12.75">
      <c r="E17" t="s">
        <v>98</v>
      </c>
      <c r="J17" s="15" t="s">
        <v>52</v>
      </c>
      <c r="K17" s="26" t="s">
        <v>80</v>
      </c>
      <c r="L17" s="21">
        <v>15</v>
      </c>
      <c r="M17" s="50">
        <f t="shared" si="0"/>
        <v>3128.19822</v>
      </c>
    </row>
    <row r="18" spans="5:13" ht="12.75">
      <c r="E18" t="s">
        <v>99</v>
      </c>
      <c r="J18" s="15" t="s">
        <v>54</v>
      </c>
      <c r="K18" s="26" t="s">
        <v>53</v>
      </c>
      <c r="L18" s="21"/>
      <c r="M18" s="50">
        <f t="shared" si="0"/>
        <v>0</v>
      </c>
    </row>
    <row r="19" spans="1:13" ht="12.75">
      <c r="A19" t="s">
        <v>100</v>
      </c>
      <c r="J19" s="16" t="s">
        <v>79</v>
      </c>
      <c r="K19" s="18" t="s">
        <v>55</v>
      </c>
      <c r="L19" s="23">
        <v>0.5</v>
      </c>
      <c r="M19" s="50">
        <f t="shared" si="0"/>
        <v>104.27327400000001</v>
      </c>
    </row>
    <row r="20" spans="1:13" ht="12.75">
      <c r="A20" t="s">
        <v>101</v>
      </c>
      <c r="J20" s="20"/>
      <c r="K20" s="27" t="s">
        <v>56</v>
      </c>
      <c r="L20" s="28">
        <f>SUM(L6:L19)</f>
        <v>20.5</v>
      </c>
      <c r="M20" s="32">
        <f>SUM(M6:M19)</f>
        <v>4275.204234000001</v>
      </c>
    </row>
    <row r="21" spans="1:11" ht="12.75">
      <c r="A21" t="s">
        <v>126</v>
      </c>
      <c r="K21" s="1" t="s">
        <v>57</v>
      </c>
    </row>
    <row r="22" spans="1:13" ht="12.75">
      <c r="A22" t="s">
        <v>102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103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104</v>
      </c>
      <c r="J24" s="20">
        <v>1</v>
      </c>
      <c r="K24" s="20" t="s">
        <v>136</v>
      </c>
      <c r="L24" s="25">
        <f>0.97*21.432</f>
        <v>20.789039999999996</v>
      </c>
      <c r="M24" s="49">
        <f>L24*160.174*1.302*1.15</f>
        <v>4985.804907469007</v>
      </c>
    </row>
    <row r="25" spans="1:13" ht="12.75">
      <c r="A25" t="s">
        <v>105</v>
      </c>
      <c r="J25" s="20">
        <v>2</v>
      </c>
      <c r="K25" s="47" t="s">
        <v>137</v>
      </c>
      <c r="L25" s="55">
        <v>0.14</v>
      </c>
      <c r="M25" s="49">
        <f aca="true" t="shared" si="1" ref="M25:M34">L25*160.174*1.302*1.15</f>
        <v>33.575994228000006</v>
      </c>
    </row>
    <row r="26" spans="1:13" ht="12.75">
      <c r="A26" t="s">
        <v>106</v>
      </c>
      <c r="J26" s="20">
        <v>3</v>
      </c>
      <c r="K26" s="20"/>
      <c r="L26" s="50"/>
      <c r="M26" s="49">
        <f t="shared" si="1"/>
        <v>0</v>
      </c>
    </row>
    <row r="27" spans="1:13" ht="12.75">
      <c r="A27" s="52" t="s">
        <v>107</v>
      </c>
      <c r="B27" s="52"/>
      <c r="C27" s="52"/>
      <c r="D27" s="52"/>
      <c r="E27" s="52"/>
      <c r="F27" s="52"/>
      <c r="G27" s="52"/>
      <c r="J27" s="20">
        <v>4</v>
      </c>
      <c r="K27" s="20"/>
      <c r="L27" s="50"/>
      <c r="M27" s="49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49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47"/>
      <c r="L29" s="48"/>
      <c r="M29" s="49">
        <f t="shared" si="1"/>
        <v>0</v>
      </c>
    </row>
    <row r="30" spans="10:13" ht="12.75">
      <c r="J30" s="20">
        <v>7</v>
      </c>
      <c r="K30" s="20"/>
      <c r="L30" s="25"/>
      <c r="M30" s="49">
        <f t="shared" si="1"/>
        <v>0</v>
      </c>
    </row>
    <row r="31" spans="2:13" ht="12.75">
      <c r="B31" t="s">
        <v>0</v>
      </c>
      <c r="J31" s="20">
        <v>8</v>
      </c>
      <c r="K31" s="47"/>
      <c r="L31" s="48"/>
      <c r="M31" s="49">
        <f t="shared" si="1"/>
        <v>0</v>
      </c>
    </row>
    <row r="32" spans="10:13" ht="12.75">
      <c r="J32" s="20">
        <v>9</v>
      </c>
      <c r="K32" s="20"/>
      <c r="L32" s="25"/>
      <c r="M32" s="49">
        <f t="shared" si="1"/>
        <v>0</v>
      </c>
    </row>
    <row r="33" spans="1:13" ht="12.75">
      <c r="A33" t="s">
        <v>1</v>
      </c>
      <c r="E33">
        <v>4476.6</v>
      </c>
      <c r="F33" t="s">
        <v>65</v>
      </c>
      <c r="J33" s="20">
        <v>10</v>
      </c>
      <c r="K33" s="20"/>
      <c r="L33" s="25"/>
      <c r="M33" s="49">
        <f t="shared" si="1"/>
        <v>0</v>
      </c>
    </row>
    <row r="34" spans="1:13" ht="12.75">
      <c r="A34" t="s">
        <v>2</v>
      </c>
      <c r="E34">
        <v>1246</v>
      </c>
      <c r="F34" t="s">
        <v>65</v>
      </c>
      <c r="J34" s="20">
        <v>11</v>
      </c>
      <c r="K34" s="20"/>
      <c r="L34" s="25"/>
      <c r="M34" s="49">
        <f t="shared" si="1"/>
        <v>0</v>
      </c>
    </row>
    <row r="35" spans="1:13" ht="12.75">
      <c r="A35" t="s">
        <v>3</v>
      </c>
      <c r="J35" s="20"/>
      <c r="K35" s="29" t="s">
        <v>56</v>
      </c>
      <c r="L35" s="28">
        <f>SUM(L24:L34)</f>
        <v>20.929039999999997</v>
      </c>
      <c r="M35" s="32">
        <f>SUM(M24:M34)</f>
        <v>5019.380901697007</v>
      </c>
    </row>
    <row r="36" spans="1:11" ht="12.75">
      <c r="A36" t="s">
        <v>4</v>
      </c>
      <c r="E36">
        <v>394</v>
      </c>
      <c r="F36" t="s">
        <v>65</v>
      </c>
      <c r="K36" s="1" t="s">
        <v>60</v>
      </c>
    </row>
    <row r="37" spans="10:13" ht="12.75">
      <c r="J37" s="22" t="s">
        <v>34</v>
      </c>
      <c r="K37" s="22"/>
      <c r="L37" s="22" t="s">
        <v>61</v>
      </c>
      <c r="M37" s="22" t="s">
        <v>40</v>
      </c>
    </row>
    <row r="38" spans="2:13" ht="12.75">
      <c r="B38" s="1" t="s">
        <v>5</v>
      </c>
      <c r="C38" s="1"/>
      <c r="J38" s="23" t="s">
        <v>35</v>
      </c>
      <c r="K38" s="23" t="s">
        <v>36</v>
      </c>
      <c r="L38" s="23"/>
      <c r="M38" s="23" t="s">
        <v>62</v>
      </c>
    </row>
    <row r="39" spans="10:13" ht="12.75">
      <c r="J39" s="20">
        <v>1</v>
      </c>
      <c r="K39" s="47" t="s">
        <v>138</v>
      </c>
      <c r="L39" s="48" t="s">
        <v>139</v>
      </c>
      <c r="M39" s="48">
        <f>2*17.4</f>
        <v>34.8</v>
      </c>
    </row>
    <row r="40" spans="1:13" ht="12.75">
      <c r="A40" s="2" t="s">
        <v>6</v>
      </c>
      <c r="F40" s="11">
        <f>69272.42+23.34</f>
        <v>69295.76</v>
      </c>
      <c r="J40" s="20">
        <v>2</v>
      </c>
      <c r="K40" s="20"/>
      <c r="L40" s="25"/>
      <c r="M40" s="25"/>
    </row>
    <row r="41" spans="1:13" ht="12.75">
      <c r="A41" t="s">
        <v>7</v>
      </c>
      <c r="F41" s="5">
        <v>58581.5</v>
      </c>
      <c r="J41" s="20">
        <v>3</v>
      </c>
      <c r="K41" s="20"/>
      <c r="L41" s="25"/>
      <c r="M41" s="25"/>
    </row>
    <row r="42" spans="2:13" ht="12.75">
      <c r="B42" t="s">
        <v>8</v>
      </c>
      <c r="F42" s="9">
        <f>F41/F40</f>
        <v>0.8453836136583249</v>
      </c>
      <c r="J42" s="20">
        <v>4</v>
      </c>
      <c r="K42" s="20"/>
      <c r="L42" s="25"/>
      <c r="M42" s="25"/>
    </row>
    <row r="43" spans="1:13" ht="12.75">
      <c r="A43" t="s">
        <v>130</v>
      </c>
      <c r="F43" s="5">
        <f>250+800+250+105</f>
        <v>1405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59986.5</v>
      </c>
      <c r="J44" s="20">
        <v>6</v>
      </c>
      <c r="K44" s="20"/>
      <c r="L44" s="25"/>
      <c r="M44" s="25"/>
    </row>
    <row r="45" spans="6:13" ht="12.75">
      <c r="F45" s="46"/>
      <c r="J45" s="20">
        <v>7</v>
      </c>
      <c r="K45" s="47"/>
      <c r="L45" s="48"/>
      <c r="M45" s="48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f>6990*1.302</f>
        <v>9100.98</v>
      </c>
      <c r="J49" s="20">
        <v>11</v>
      </c>
      <c r="K49" s="20"/>
      <c r="L49" s="25"/>
      <c r="M49" s="25"/>
    </row>
    <row r="50" spans="1:13" ht="12.75">
      <c r="A50" s="6" t="s">
        <v>81</v>
      </c>
      <c r="F50" s="11">
        <f>5000*1.302</f>
        <v>6510</v>
      </c>
      <c r="J50" s="20">
        <v>12</v>
      </c>
      <c r="K50" s="20"/>
      <c r="L50" s="25"/>
      <c r="M50" s="25"/>
    </row>
    <row r="51" spans="1:13" ht="12.75">
      <c r="A51" s="60" t="s">
        <v>82</v>
      </c>
      <c r="B51" s="51"/>
      <c r="C51" s="51"/>
      <c r="D51" s="51"/>
      <c r="E51" s="61">
        <v>0</v>
      </c>
      <c r="F51" s="62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32</v>
      </c>
      <c r="F52" s="31">
        <f>SUM(F49:F51)</f>
        <v>15610.98</v>
      </c>
      <c r="J52" s="20">
        <v>14</v>
      </c>
      <c r="K52" s="20"/>
      <c r="L52" s="25"/>
      <c r="M52" s="25"/>
    </row>
    <row r="53" spans="1:13" ht="12.75">
      <c r="A53" s="4" t="s">
        <v>15</v>
      </c>
      <c r="J53" s="20"/>
      <c r="K53" s="20"/>
      <c r="L53" s="30" t="s">
        <v>63</v>
      </c>
      <c r="M53" s="32">
        <f>SUM(M39:M52)</f>
        <v>34.8</v>
      </c>
    </row>
    <row r="54" spans="1:6" ht="12.75">
      <c r="A54" s="51" t="s">
        <v>73</v>
      </c>
      <c r="B54" s="51"/>
      <c r="C54" s="65"/>
      <c r="D54" s="66">
        <v>0</v>
      </c>
      <c r="E54" s="65" t="s">
        <v>14</v>
      </c>
      <c r="F54" s="62">
        <v>0</v>
      </c>
    </row>
    <row r="55" spans="1:6" ht="12.75">
      <c r="A55" t="s">
        <v>77</v>
      </c>
      <c r="B55">
        <v>1246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4" t="s">
        <v>16</v>
      </c>
      <c r="B56" s="10"/>
      <c r="C56" s="10"/>
      <c r="F56" s="31">
        <f>SUM(F54:F55)</f>
        <v>0</v>
      </c>
    </row>
    <row r="57" spans="1:2" ht="12.75">
      <c r="A57" s="4" t="s">
        <v>17</v>
      </c>
      <c r="B57" s="4"/>
    </row>
    <row r="58" spans="1:6" ht="12.75">
      <c r="A58" t="s">
        <v>18</v>
      </c>
      <c r="C58" s="51">
        <v>300307</v>
      </c>
      <c r="D58">
        <v>224780.8</v>
      </c>
      <c r="E58">
        <v>4476.6</v>
      </c>
      <c r="F58" s="33">
        <f>C58/D58*E58</f>
        <v>5980.734636588179</v>
      </c>
    </row>
    <row r="59" spans="1:6" ht="12.75">
      <c r="A59" t="s">
        <v>19</v>
      </c>
      <c r="F59" s="33">
        <f>M20</f>
        <v>4275.204234000001</v>
      </c>
    </row>
    <row r="60" spans="1:6" ht="12.75">
      <c r="A60" t="s">
        <v>20</v>
      </c>
      <c r="F60" s="11">
        <f>M35</f>
        <v>5019.380901697007</v>
      </c>
    </row>
    <row r="61" spans="1:6" ht="12.75">
      <c r="A61" t="s">
        <v>70</v>
      </c>
      <c r="F61" s="5">
        <f>0*600*1.302</f>
        <v>0</v>
      </c>
    </row>
    <row r="62" spans="1:6" ht="12.75">
      <c r="A62" t="s">
        <v>21</v>
      </c>
      <c r="F62" s="11">
        <f>M53</f>
        <v>34.8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1:6" ht="12.75">
      <c r="A65" s="51" t="s">
        <v>131</v>
      </c>
      <c r="B65" s="51"/>
      <c r="C65" s="51"/>
      <c r="D65" s="51">
        <v>0.36</v>
      </c>
      <c r="E65" s="51"/>
      <c r="F65" s="61">
        <v>0</v>
      </c>
    </row>
    <row r="66" spans="2:6" ht="12.75">
      <c r="B66">
        <v>4476.6</v>
      </c>
      <c r="C66" t="s">
        <v>13</v>
      </c>
      <c r="D66" s="11"/>
      <c r="E66" t="s">
        <v>14</v>
      </c>
      <c r="F66" s="11">
        <f>B66*D66</f>
        <v>0</v>
      </c>
    </row>
    <row r="67" spans="1:6" ht="12.75">
      <c r="A67" s="43"/>
      <c r="B67" s="43"/>
      <c r="C67" s="43"/>
      <c r="D67" s="44">
        <v>0</v>
      </c>
      <c r="E67" s="43"/>
      <c r="F67" s="44">
        <v>0</v>
      </c>
    </row>
    <row r="68" spans="1:6" ht="12.75">
      <c r="A68" s="51" t="s">
        <v>83</v>
      </c>
      <c r="B68" s="51"/>
      <c r="C68" s="51"/>
      <c r="D68" s="62"/>
      <c r="E68" s="51"/>
      <c r="F68" s="62">
        <f>D68*E33</f>
        <v>0</v>
      </c>
    </row>
    <row r="69" spans="1:6" ht="12.75">
      <c r="A69" s="4" t="s">
        <v>24</v>
      </c>
      <c r="B69" s="10"/>
      <c r="C69" s="10"/>
      <c r="F69" s="45">
        <f>SUM(F58:F68)</f>
        <v>15310.119772285187</v>
      </c>
    </row>
    <row r="70" spans="1:6" ht="12.75">
      <c r="A70" s="4" t="s">
        <v>25</v>
      </c>
      <c r="F70" s="5"/>
    </row>
    <row r="71" spans="1:6" ht="12.75">
      <c r="A71" t="s">
        <v>26</v>
      </c>
      <c r="B71">
        <v>4476.6</v>
      </c>
      <c r="C71" t="s">
        <v>65</v>
      </c>
      <c r="D71" s="5">
        <v>0.24</v>
      </c>
      <c r="E71" t="s">
        <v>14</v>
      </c>
      <c r="F71" s="11">
        <f>B71*D71</f>
        <v>1074.384</v>
      </c>
    </row>
    <row r="72" spans="1:6" ht="12.75">
      <c r="A72" t="s">
        <v>27</v>
      </c>
      <c r="F72" s="5"/>
    </row>
    <row r="73" spans="1:6" ht="12.75">
      <c r="A73" s="7" t="s">
        <v>71</v>
      </c>
      <c r="F73" s="5"/>
    </row>
    <row r="74" spans="2:6" ht="12.75">
      <c r="B74">
        <v>4476.6</v>
      </c>
      <c r="C74" t="s">
        <v>13</v>
      </c>
      <c r="D74" s="11">
        <v>1.09</v>
      </c>
      <c r="E74" t="s">
        <v>14</v>
      </c>
      <c r="F74" s="11">
        <f>B74*D74</f>
        <v>4879.494000000001</v>
      </c>
    </row>
    <row r="75" spans="1:6" ht="12.75">
      <c r="A75" s="4" t="s">
        <v>28</v>
      </c>
      <c r="F75" s="31">
        <f>F71+F74</f>
        <v>5953.878000000001</v>
      </c>
    </row>
    <row r="76" ht="12.75">
      <c r="A76" s="4" t="s">
        <v>29</v>
      </c>
    </row>
    <row r="77" spans="1:6" ht="12.75">
      <c r="A77" s="7" t="s">
        <v>72</v>
      </c>
      <c r="B77" s="7"/>
      <c r="C77" s="7"/>
      <c r="D77" s="7"/>
      <c r="E77" s="7"/>
      <c r="F77" s="7"/>
    </row>
    <row r="78" spans="2:6" ht="12.75">
      <c r="B78">
        <v>4476.6</v>
      </c>
      <c r="C78" t="s">
        <v>13</v>
      </c>
      <c r="D78" s="11">
        <v>1.89</v>
      </c>
      <c r="E78" t="s">
        <v>14</v>
      </c>
      <c r="F78" s="11">
        <f>B78*D78</f>
        <v>8460.774</v>
      </c>
    </row>
    <row r="79" spans="1:6" ht="12.75">
      <c r="A79" s="4" t="s">
        <v>30</v>
      </c>
      <c r="F79" s="31">
        <f>SUM(F78)</f>
        <v>8460.774</v>
      </c>
    </row>
    <row r="80" spans="1:6" ht="12.75">
      <c r="A80" s="63" t="s">
        <v>76</v>
      </c>
      <c r="B80" s="51"/>
      <c r="C80" s="51"/>
      <c r="D80" s="61">
        <v>0</v>
      </c>
      <c r="E80" s="51"/>
      <c r="F80" s="64">
        <f>D80*E33</f>
        <v>0</v>
      </c>
    </row>
    <row r="81" spans="1:6" ht="12.75">
      <c r="A81" s="1" t="s">
        <v>31</v>
      </c>
      <c r="B81" s="1"/>
      <c r="F81" s="31">
        <f>F52+F56+F69+F75+F79+F80</f>
        <v>45335.751772285184</v>
      </c>
    </row>
    <row r="82" spans="1:9" ht="12.75">
      <c r="A82" s="1" t="s">
        <v>74</v>
      </c>
      <c r="B82" s="34"/>
      <c r="C82" s="34">
        <v>0.058</v>
      </c>
      <c r="D82" s="1"/>
      <c r="E82" s="1"/>
      <c r="F82" s="31">
        <f>F81*5.8%</f>
        <v>2629.4736027925405</v>
      </c>
      <c r="I82" s="7"/>
    </row>
    <row r="83" spans="1:9" ht="12.75">
      <c r="A83" s="1"/>
      <c r="B83" s="34" t="s">
        <v>127</v>
      </c>
      <c r="C83" s="34"/>
      <c r="D83" s="1"/>
      <c r="E83" s="57"/>
      <c r="F83" s="58">
        <v>2267.8</v>
      </c>
      <c r="I83" s="7"/>
    </row>
    <row r="84" spans="1:9" ht="12.75">
      <c r="A84" s="1"/>
      <c r="B84" s="34" t="s">
        <v>128</v>
      </c>
      <c r="C84" s="34"/>
      <c r="D84" s="1"/>
      <c r="E84" s="57"/>
      <c r="F84" s="59">
        <v>0</v>
      </c>
      <c r="I84" s="7"/>
    </row>
    <row r="85" spans="1:9" ht="12.75">
      <c r="A85" s="1"/>
      <c r="B85" s="34" t="s">
        <v>129</v>
      </c>
      <c r="C85" s="34"/>
      <c r="D85" s="1"/>
      <c r="E85" s="57"/>
      <c r="F85" s="58">
        <v>0</v>
      </c>
      <c r="I85" s="7"/>
    </row>
    <row r="86" spans="1:6" ht="15">
      <c r="A86" s="12" t="s">
        <v>33</v>
      </c>
      <c r="B86" s="12"/>
      <c r="C86" s="12"/>
      <c r="D86" s="12"/>
      <c r="E86" s="12"/>
      <c r="F86" s="40">
        <f>F81+F82+F83+F84+F85</f>
        <v>50233.02537507773</v>
      </c>
    </row>
    <row r="87" spans="2:6" ht="12.75">
      <c r="B87" s="35" t="s">
        <v>66</v>
      </c>
      <c r="C87" s="36" t="s">
        <v>67</v>
      </c>
      <c r="D87" s="22" t="s">
        <v>68</v>
      </c>
      <c r="E87" s="22" t="s">
        <v>69</v>
      </c>
      <c r="F87" s="39" t="s">
        <v>135</v>
      </c>
    </row>
    <row r="88" spans="1:6" ht="12.75">
      <c r="A88" s="13"/>
      <c r="B88" s="37">
        <v>44197</v>
      </c>
      <c r="C88" s="38">
        <v>47795</v>
      </c>
      <c r="D88" s="41">
        <f>F44</f>
        <v>59986.5</v>
      </c>
      <c r="E88" s="41">
        <f>F86</f>
        <v>50233.02537507773</v>
      </c>
      <c r="F88" s="42">
        <f>C88+D88-E88</f>
        <v>57548.47462492227</v>
      </c>
    </row>
    <row r="90" spans="1:6" ht="13.5" thickBot="1">
      <c r="A90" t="s">
        <v>111</v>
      </c>
      <c r="C90" s="53">
        <v>44197</v>
      </c>
      <c r="D90" s="8" t="s">
        <v>112</v>
      </c>
      <c r="E90" s="53">
        <v>44227</v>
      </c>
      <c r="F90" t="s">
        <v>113</v>
      </c>
    </row>
    <row r="91" spans="1:7" ht="13.5" thickBot="1">
      <c r="A91" t="s">
        <v>114</v>
      </c>
      <c r="F91" s="54">
        <f>E88</f>
        <v>50233.02537507773</v>
      </c>
      <c r="G91" t="s">
        <v>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8" ht="12.75">
      <c r="A98" t="s">
        <v>121</v>
      </c>
    </row>
    <row r="100" ht="12.75">
      <c r="B100" t="s">
        <v>122</v>
      </c>
    </row>
    <row r="102" ht="12.75">
      <c r="A102" t="s">
        <v>123</v>
      </c>
    </row>
    <row r="105" ht="12.75">
      <c r="A105" t="s">
        <v>124</v>
      </c>
    </row>
    <row r="108" ht="12.75">
      <c r="A108" t="s">
        <v>125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2020-09-12T14:08:57Z</cp:lastPrinted>
  <dcterms:created xsi:type="dcterms:W3CDTF">2008-08-18T07:30:19Z</dcterms:created>
  <dcterms:modified xsi:type="dcterms:W3CDTF">2021-04-21T07:25:57Z</dcterms:modified>
  <cp:category/>
  <cp:version/>
  <cp:contentType/>
  <cp:contentStatus/>
</cp:coreProperties>
</file>