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<sst xmlns="http://schemas.openxmlformats.org/spreadsheetml/2006/main" count="167" uniqueCount="143">
  <si>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</si>
  <si>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</si>
  <si>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</si>
  <si>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</si>
  <si>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</si>
  <si>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</si>
  <si>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</si>
  <si>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</si>
  <si>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</si>
  <si>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</si>
  <si>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</si>
  <si>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</si>
  <si>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</si>
  <si>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</si>
  <si>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</si>
  <si>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</si>
  <si>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</si>
  <si>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</si>
  <si>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</si>
  <si>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</si>
  <si>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</si>
  <si>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</si>
  <si>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</si>
  <si>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</si>
  <si>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</si>
  <si>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</si>
  <si>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</si>
  <si>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</si>
  <si>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</si>
  <si>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</si>
  <si>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</si>
  <si>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</si>
  <si>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</si>
  <si>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</si>
  <si>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</si>
  <si>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</si>
  <si>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</si>
  <si>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</si>
  <si>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</si>
  <si>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</si>
  <si>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</si>
  <si>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</si>
  <si>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</si>
  <si>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</si>
  <si>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</si>
  <si>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</si>
  <si>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</si>
  <si>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</si>
  <si>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</si>
  <si>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</si>
  <si>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</si>
  <si>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</si>
  <si>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</si>
  <si>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</si>
  <si>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</si>
  <si>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</si>
  <si>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</si>
  <si>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</si>
  <si>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</si>
  <si>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</si>
  <si>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</si>
  <si>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</si>
  <si>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</si>
  <si>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</si>
  <si>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</si>
  <si>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</si>
  <si>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</si>
  <si>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</si>
  <si>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</si>
  <si>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</si>
  <si>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</si>
  <si>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</si>
  <si>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</si>
  <si>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</si>
  <si>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</si>
  <si>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</si>
  <si>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</si>
  <si>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</si>
  <si>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</si>
  <si>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</si>
  <si>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</si>
  <si>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</si>
  <si>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</si>
  <si>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</si>
  <si>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</si>
  <si>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</si>
  <si>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</si>
  <si>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</si>
  <si>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</si>
  <si>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</si>
  <si>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</si>
  <si>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</si>
  <si>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</si>
  <si>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</si>
  <si>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</si>
  <si>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</si>
  <si>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</si>
  <si>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</si>
  <si>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</si>
  <si>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</si>
  <si>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</si>
  <si>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</si>
  <si>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</si>
  <si>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</si>
  <si>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</si>
  <si>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</si>
  <si>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</si>
  <si>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</si>
  <si>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</si>
  <si>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</si>
  <si>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</si>
  <si>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</si>
  <si>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</si>
  <si>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</si>
  <si>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</si>
  <si>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</si>
  <si>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</si>
  <si>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</si>
  <si>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</si>
  <si>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</si>
  <si>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</si>
  <si>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</si>
  <si>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</si>
  <si>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</si>
  <si>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</si>
  <si>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</si>
  <si>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</si>
  <si>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</si>
  <si>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</si>
  <si>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</si>
  <si>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</si>
  <si>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2021г.</t>
  </si>
  <si>
    <t>марта</t>
  </si>
  <si>
    <t>за   март  2021 г.</t>
  </si>
  <si>
    <t>ост.на 01.04</t>
  </si>
  <si>
    <t>смена вентиля д.25п-д5 подвал</t>
  </si>
  <si>
    <t>вентиль д 25</t>
  </si>
  <si>
    <t>1шт</t>
  </si>
  <si>
    <t>уст-ка хомута (1шт) подвал</t>
  </si>
  <si>
    <t>хомут</t>
  </si>
  <si>
    <t>смена ламп (4шт)</t>
  </si>
  <si>
    <t>лампа</t>
  </si>
  <si>
    <t>4шт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</si>
</sst>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16">
      <selection activeCell="M46" sqref="M46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84</v>
      </c>
      <c r="D2" s="8">
        <v>3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0</v>
      </c>
      <c r="M6" s="44">
        <f>L6*160.174*1.302</f>
        <v>0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725.74198704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1.74</v>
      </c>
      <c r="M16" s="44">
        <f t="shared" si="0"/>
        <v>362.87099352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4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469.229733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7.97</v>
      </c>
      <c r="M20" s="33">
        <f>SUM(M6:M19)</f>
        <v>1662.1159875600001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55">
        <v>1.03</v>
      </c>
      <c r="M24" s="49">
        <f>L24*160.174*1.302*1.15</f>
        <v>247.02338610599998</v>
      </c>
    </row>
    <row r="25" spans="1:13" ht="12.75">
      <c r="A25" t="s">
        <v>105</v>
      </c>
      <c r="J25" s="20">
        <v>2</v>
      </c>
      <c r="K25" s="52" t="s">
        <v>138</v>
      </c>
      <c r="L25" s="44">
        <v>2</v>
      </c>
      <c r="M25" s="49">
        <f aca="true" t="shared" si="1" ref="M25:M38">L25*160.174*1.302*1.15</f>
        <v>479.65706040000003</v>
      </c>
    </row>
    <row r="26" spans="1:13" ht="12.75">
      <c r="A26" t="s">
        <v>106</v>
      </c>
      <c r="J26" s="20">
        <v>3</v>
      </c>
      <c r="K26" s="52" t="s">
        <v>140</v>
      </c>
      <c r="L26" s="44">
        <f>0.04*7.1</f>
        <v>0.284</v>
      </c>
      <c r="M26" s="49">
        <f t="shared" si="1"/>
        <v>68.1113025768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2"/>
      <c r="L27" s="50"/>
      <c r="M27" s="49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49">
        <f t="shared" si="1"/>
        <v>0</v>
      </c>
    </row>
    <row r="30" spans="10:13" ht="12.75">
      <c r="J30" s="20">
        <v>7</v>
      </c>
      <c r="K30" s="20"/>
      <c r="L30" s="44"/>
      <c r="M30" s="49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9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49">
        <f t="shared" si="1"/>
        <v>0</v>
      </c>
    </row>
    <row r="37" spans="10:13" ht="12.75">
      <c r="J37" s="20">
        <v>14</v>
      </c>
      <c r="K37" s="20"/>
      <c r="L37" s="25"/>
      <c r="M37" s="49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9">
        <f t="shared" si="1"/>
        <v>0</v>
      </c>
    </row>
    <row r="39" spans="10:13" ht="12.75">
      <c r="J39" s="20"/>
      <c r="K39" s="30" t="s">
        <v>58</v>
      </c>
      <c r="L39" s="28">
        <f>SUM(L24:L38)</f>
        <v>3.314</v>
      </c>
      <c r="M39" s="33">
        <f>SUM(M24:M38)</f>
        <v>794.7917490827999</v>
      </c>
    </row>
    <row r="40" spans="1:11" ht="12.75">
      <c r="A40" s="2" t="s">
        <v>6</v>
      </c>
      <c r="F40" s="11">
        <f>49454.77+584.6</f>
        <v>50039.369999999995</v>
      </c>
      <c r="K40" s="1" t="s">
        <v>62</v>
      </c>
    </row>
    <row r="41" spans="1:13" ht="12.75">
      <c r="A41" t="s">
        <v>7</v>
      </c>
      <c r="F41" s="5">
        <v>54954.86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1.0982324517674784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51">
        <v>859.5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55854.86</v>
      </c>
      <c r="J44" s="20">
        <v>2</v>
      </c>
      <c r="K44" s="20" t="s">
        <v>139</v>
      </c>
      <c r="L44" s="25" t="s">
        <v>137</v>
      </c>
      <c r="M44" s="25">
        <v>218</v>
      </c>
    </row>
    <row r="45" spans="10:13" ht="12.75">
      <c r="J45" s="20">
        <v>3</v>
      </c>
      <c r="K45" s="20" t="s">
        <v>141</v>
      </c>
      <c r="L45" s="25" t="s">
        <v>142</v>
      </c>
      <c r="M45" s="44">
        <f>4*11.6</f>
        <v>46.4</v>
      </c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44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6729.8*1.302</f>
        <v>8762.1996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1745*1.302</f>
        <v>2271.9900000000002</v>
      </c>
      <c r="J50" s="20">
        <v>8</v>
      </c>
      <c r="K50" s="20"/>
      <c r="L50" s="25"/>
      <c r="M50" s="25"/>
    </row>
    <row r="51" spans="1:13" ht="12.75">
      <c r="A51" s="60" t="s">
        <v>82</v>
      </c>
      <c r="B51" s="56"/>
      <c r="C51" s="56"/>
      <c r="D51" s="56"/>
      <c r="E51" s="61">
        <v>0</v>
      </c>
      <c r="F51" s="57">
        <f>E51*E33</f>
        <v>0</v>
      </c>
      <c r="J51" s="20">
        <v>9</v>
      </c>
      <c r="K51" s="20"/>
      <c r="L51" s="25"/>
      <c r="M51" s="25"/>
    </row>
    <row r="52" spans="1:13" ht="12.75">
      <c r="A52" s="4" t="s">
        <v>34</v>
      </c>
      <c r="F52" s="32">
        <f>F49+F50+F51</f>
        <v>11034.1896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77</v>
      </c>
      <c r="B55">
        <v>869.5</v>
      </c>
      <c r="C55" t="s">
        <v>13</v>
      </c>
      <c r="D55" s="5">
        <v>0.5</v>
      </c>
      <c r="E55" t="s">
        <v>14</v>
      </c>
      <c r="F55" s="11">
        <f>B55*D55</f>
        <v>434.75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434.75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5">
        <v>304687</v>
      </c>
      <c r="D58">
        <v>224780.8</v>
      </c>
      <c r="E58">
        <v>3122.1</v>
      </c>
      <c r="F58" s="34">
        <f>C58/D58*E58</f>
        <v>4231.959681164939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1662.1159875600001</v>
      </c>
      <c r="J59" s="20">
        <v>17</v>
      </c>
      <c r="K59" s="20"/>
      <c r="L59" s="25"/>
      <c r="M59" s="25"/>
    </row>
    <row r="60" spans="1:13" ht="12.75">
      <c r="A60" t="s">
        <v>21</v>
      </c>
      <c r="F60" s="11">
        <f>M39</f>
        <v>794.7917490827999</v>
      </c>
      <c r="J60" s="20"/>
      <c r="K60" s="20"/>
      <c r="L60" s="31" t="s">
        <v>65</v>
      </c>
      <c r="M60" s="28">
        <f>SUM(M43:M59)</f>
        <v>1123.9</v>
      </c>
    </row>
    <row r="61" spans="1:6" ht="12.75">
      <c r="A61" t="s">
        <v>73</v>
      </c>
      <c r="F61" s="5">
        <f>2*600*1.302</f>
        <v>1562.4</v>
      </c>
    </row>
    <row r="62" spans="1:6" ht="12.75">
      <c r="A62" t="s">
        <v>22</v>
      </c>
      <c r="F62" s="5">
        <f>M60</f>
        <v>1123.9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6"/>
      <c r="B65" s="56">
        <v>3122.1</v>
      </c>
      <c r="C65" s="56" t="s">
        <v>13</v>
      </c>
      <c r="D65" s="57">
        <v>0.33</v>
      </c>
      <c r="E65" s="56" t="s">
        <v>14</v>
      </c>
      <c r="F65" s="57">
        <f>B65*D65</f>
        <v>1030.2930000000001</v>
      </c>
    </row>
    <row r="66" spans="1:14" s="45" customFormat="1" ht="12.75">
      <c r="A66" s="56" t="s">
        <v>130</v>
      </c>
      <c r="B66" s="58"/>
      <c r="C66" s="58"/>
      <c r="D66" s="59"/>
      <c r="E66" s="58"/>
      <c r="F66" s="59">
        <v>0</v>
      </c>
      <c r="J66"/>
      <c r="K66"/>
      <c r="L66"/>
      <c r="M66"/>
      <c r="N66"/>
    </row>
    <row r="67" spans="1:6" ht="12.75">
      <c r="A67" s="58" t="s">
        <v>83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10405.460417807739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0.24</v>
      </c>
      <c r="E70" t="s">
        <v>14</v>
      </c>
      <c r="F70" s="11">
        <f>B70*D70</f>
        <v>749.304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1.35</v>
      </c>
      <c r="E73" t="s">
        <v>14</v>
      </c>
      <c r="F73" s="11">
        <f>B73*D73</f>
        <v>4214.835</v>
      </c>
    </row>
    <row r="74" spans="1:6" ht="12.75">
      <c r="A74" s="4" t="s">
        <v>29</v>
      </c>
      <c r="F74" s="32">
        <f>F70+F73</f>
        <v>4964.139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3.03</v>
      </c>
      <c r="E77" t="s">
        <v>14</v>
      </c>
      <c r="F77" s="11">
        <f>B77*D77</f>
        <v>9459.963</v>
      </c>
    </row>
    <row r="78" spans="1:6" ht="12.75">
      <c r="A78" s="4" t="s">
        <v>32</v>
      </c>
      <c r="F78" s="32">
        <f>SUM(F77)</f>
        <v>9459.963</v>
      </c>
    </row>
    <row r="79" spans="1:6" ht="12.75">
      <c r="A79" s="62" t="s">
        <v>76</v>
      </c>
      <c r="B79" s="56"/>
      <c r="C79" s="56"/>
      <c r="D79" s="61">
        <v>0</v>
      </c>
      <c r="E79" s="56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36298.50201780774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2105.313117032849</v>
      </c>
      <c r="I81" s="7"/>
    </row>
    <row r="82" spans="1:9" ht="12.75">
      <c r="A82" s="1"/>
      <c r="B82" s="35" t="s">
        <v>127</v>
      </c>
      <c r="C82" s="35"/>
      <c r="D82" s="1"/>
      <c r="E82" s="53"/>
      <c r="F82" s="54">
        <v>1912.68</v>
      </c>
      <c r="I82" s="7"/>
    </row>
    <row r="83" spans="1:9" ht="12.75">
      <c r="A83" s="1"/>
      <c r="B83" s="35" t="s">
        <v>128</v>
      </c>
      <c r="C83" s="35"/>
      <c r="D83" s="1"/>
      <c r="E83" s="53"/>
      <c r="F83" s="54">
        <v>350.44</v>
      </c>
      <c r="I83" s="7"/>
    </row>
    <row r="84" spans="1:9" ht="12.75">
      <c r="A84" s="1"/>
      <c r="B84" s="35" t="s">
        <v>129</v>
      </c>
      <c r="C84" s="35"/>
      <c r="D84" s="1"/>
      <c r="E84" s="53"/>
      <c r="F84" s="54">
        <v>1657.52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42324.45513484059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44256</v>
      </c>
      <c r="C87" s="39">
        <v>-40565</v>
      </c>
      <c r="D87" s="42">
        <f>F44</f>
        <v>55854.86</v>
      </c>
      <c r="E87" s="42">
        <f>F85</f>
        <v>42324.45513484059</v>
      </c>
      <c r="F87" s="43">
        <f>C87+D87-E87</f>
        <v>-27034.595134840587</v>
      </c>
    </row>
    <row r="89" spans="1:6" ht="12.75">
      <c r="A89" t="s">
        <v>110</v>
      </c>
      <c r="C89" s="47">
        <v>44256</v>
      </c>
      <c r="D89" s="8" t="s">
        <v>111</v>
      </c>
      <c r="E89" s="47">
        <v>44286</v>
      </c>
      <c r="F89" t="s">
        <v>112</v>
      </c>
    </row>
    <row r="90" spans="1:7" ht="12.75">
      <c r="A90" t="s">
        <v>113</v>
      </c>
      <c r="F90" s="48">
        <f>E87</f>
        <v>42324.45513484059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2019-11-28T07:58:08Z</cp:lastPrinted>
  <dcterms:created xsi:type="dcterms:W3CDTF">2008-08-18T07:30:19Z</dcterms:created>
  <dcterms:modified xsi:type="dcterms:W3CDTF">2021-06-29T05:35:56Z</dcterms:modified>
  <cp:category/>
  <cp:version/>
  <cp:contentType/>
  <cp:contentStatus/>
</cp:coreProperties>
</file>