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<sst xmlns="http://schemas.openxmlformats.org/spreadsheetml/2006/main" count="205" uniqueCount="170">
  <si>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</si>
  <si>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</si>
  <si>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</si>
  <si>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</si>
  <si>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</si>
  <si>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</si>
  <si>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</si>
  <si>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</si>
  <si>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</si>
  <si>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</si>
  <si>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</si>
  <si>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</si>
  <si>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</si>
  <si>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</si>
  <si>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</si>
  <si>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</si>
  <si>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</si>
  <si>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</si>
  <si>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</si>
  <si>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</si>
  <si>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</si>
  <si>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</si>
  <si>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</si>
  <si>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</si>
  <si>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</si>
  <si>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</si>
  <si>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</si>
  <si>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</si>
  <si>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</si>
  <si>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</si>
  <si>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</si>
  <si>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</si>
  <si>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</si>
  <si>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</si>
  <si>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</si>
  <si>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</si>
  <si>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</si>
  <si>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</si>
  <si>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</si>
  <si>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</si>
  <si>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</si>
  <si>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</si>
  <si>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</si>
  <si>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</si>
  <si>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</si>
  <si>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</si>
  <si>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</si>
  <si>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</si>
  <si>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</si>
  <si>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</si>
  <si>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</si>
  <si>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</si>
  <si>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</si>
  <si>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</si>
  <si>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</si>
  <si>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</si>
  <si>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</si>
  <si>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</si>
  <si>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</si>
  <si>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</si>
  <si>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</si>
  <si>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</si>
  <si>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</si>
  <si>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</si>
  <si>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</si>
  <si>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</si>
  <si>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</si>
  <si>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</si>
  <si>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</si>
  <si>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</si>
  <si>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</si>
  <si>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</si>
  <si>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</si>
  <si>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</si>
  <si>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</si>
  <si>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</si>
  <si>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</si>
  <si>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</si>
  <si>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</si>
  <si>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</si>
  <si>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</si>
  <si>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</si>
  <si>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</si>
  <si>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</si>
  <si>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</si>
  <si>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</si>
  <si>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</si>
  <si>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</si>
  <si>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</si>
  <si>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</si>
  <si>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</si>
  <si>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</si>
  <si>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</si>
  <si>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</si>
  <si>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</si>
  <si>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</si>
  <si>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</si>
  <si>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</si>
  <si>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</si>
  <si>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</si>
  <si>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</si>
  <si>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</si>
  <si>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</si>
  <si>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</si>
  <si>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</si>
  <si>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</si>
  <si>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</si>
  <si>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</si>
  <si>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</si>
  <si>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</si>
  <si>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</si>
  <si>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</si>
  <si>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</si>
  <si>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</si>
  <si>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</si>
  <si>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</si>
  <si>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</si>
  <si>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</si>
  <si>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</si>
  <si>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</si>
  <si>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</si>
  <si>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</si>
  <si>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</si>
  <si>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</si>
  <si>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</si>
  <si>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</si>
  <si>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</si>
  <si>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</si>
  <si>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</si>
  <si>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</si>
  <si>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</si>
  <si>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</si>
  <si>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8,9,10</t>
  </si>
  <si>
    <t>октября</t>
  </si>
  <si>
    <t>за   август, сентябрь, октябрь  2021 г.</t>
  </si>
  <si>
    <t>ост.на 01.11</t>
  </si>
  <si>
    <t>смена труб д 110 пвх (7мп) кв.52-55-58</t>
  </si>
  <si>
    <t>труба д 110  2мп</t>
  </si>
  <si>
    <t>2шт</t>
  </si>
  <si>
    <t>труба д 110  1мп</t>
  </si>
  <si>
    <t>3шт</t>
  </si>
  <si>
    <t>компенсатор 110</t>
  </si>
  <si>
    <t>манжета 110</t>
  </si>
  <si>
    <t>4шт</t>
  </si>
  <si>
    <t>тройник пвх 100х50</t>
  </si>
  <si>
    <t>тройник пвх 100х100</t>
  </si>
  <si>
    <t>трапер 110</t>
  </si>
  <si>
    <t>1шт</t>
  </si>
  <si>
    <t xml:space="preserve">пена </t>
  </si>
  <si>
    <t>1б.</t>
  </si>
  <si>
    <t>крестовина</t>
  </si>
  <si>
    <t>рюмка 110</t>
  </si>
  <si>
    <t>ревизка 110</t>
  </si>
  <si>
    <t>смена провода (1мп) п-д 3</t>
  </si>
  <si>
    <t>провод</t>
  </si>
  <si>
    <t>1мп</t>
  </si>
  <si>
    <t>прокол</t>
  </si>
  <si>
    <t>лампа</t>
  </si>
  <si>
    <t>смена ламп (7шт) п-д 3</t>
  </si>
  <si>
    <t>7шт</t>
  </si>
  <si>
    <t>смена труб д 50 пвх (3мп) кв.64</t>
  </si>
  <si>
    <t>труба д 50 пвх</t>
  </si>
  <si>
    <t>3мп</t>
  </si>
  <si>
    <t>тройник 50</t>
  </si>
  <si>
    <t>смена ламп (1шт) п-д 5</t>
  </si>
  <si>
    <t xml:space="preserve">смена светильника (5шт) </t>
  </si>
  <si>
    <t>светильник</t>
  </si>
  <si>
    <t>5шт</t>
  </si>
  <si>
    <t>саморез</t>
  </si>
  <si>
    <t>10шт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</si>
</sst>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K71" sqref="K71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3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 t="s">
        <v>132</v>
      </c>
      <c r="K2" s="5" t="s">
        <v>134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688.2036084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1.65</v>
      </c>
      <c r="M16" s="46">
        <f t="shared" si="0"/>
        <v>344.1018042</v>
      </c>
    </row>
    <row r="17" spans="5:13" ht="12.75">
      <c r="E17" t="s">
        <v>99</v>
      </c>
      <c r="J17" s="15" t="s">
        <v>54</v>
      </c>
      <c r="K17" s="26" t="s">
        <v>82</v>
      </c>
      <c r="L17" s="21">
        <v>12.5</v>
      </c>
      <c r="M17" s="46">
        <f t="shared" si="0"/>
        <v>2606.8318500000005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20.2</v>
      </c>
      <c r="M20" s="32">
        <f>SUM(M6:M19)</f>
        <v>4212.6402696000005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f>0.07*146.9</f>
        <v>10.283000000000001</v>
      </c>
      <c r="M24" s="31">
        <f>L24*160.174*1.302*1.15</f>
        <v>2466.1567760466</v>
      </c>
    </row>
    <row r="25" spans="1:13" ht="12.75">
      <c r="A25" t="s">
        <v>106</v>
      </c>
      <c r="J25" s="20">
        <v>2</v>
      </c>
      <c r="K25" s="20" t="s">
        <v>153</v>
      </c>
      <c r="L25" s="46">
        <v>0.19</v>
      </c>
      <c r="M25" s="31">
        <f aca="true" t="shared" si="1" ref="M25:M46">L25*160.174*1.302*1.15</f>
        <v>45.567420737999996</v>
      </c>
    </row>
    <row r="26" spans="1:13" ht="12.75">
      <c r="A26" t="s">
        <v>107</v>
      </c>
      <c r="J26" s="20">
        <v>3</v>
      </c>
      <c r="K26" s="20" t="s">
        <v>158</v>
      </c>
      <c r="L26" s="46">
        <f>0.07*7.1</f>
        <v>0.497</v>
      </c>
      <c r="M26" s="31">
        <f t="shared" si="1"/>
        <v>119.1947795094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160</v>
      </c>
      <c r="L27" s="46">
        <f>0.03*133.04</f>
        <v>3.9911999999999996</v>
      </c>
      <c r="M27" s="31">
        <f t="shared" si="1"/>
        <v>957.2036297342398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164</v>
      </c>
      <c r="L28" s="46">
        <v>0.071</v>
      </c>
      <c r="M28" s="31">
        <f t="shared" si="1"/>
        <v>17.0278256442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165</v>
      </c>
      <c r="L29" s="46">
        <f>0.05*89.1</f>
        <v>4.455</v>
      </c>
      <c r="M29" s="31">
        <f t="shared" si="1"/>
        <v>1068.436102041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6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46"/>
      <c r="M38" s="31">
        <f t="shared" si="1"/>
        <v>0</v>
      </c>
    </row>
    <row r="39" spans="10:13" ht="12.75">
      <c r="J39" s="20">
        <v>16</v>
      </c>
      <c r="K39" s="20"/>
      <c r="L39" s="46"/>
      <c r="M39" s="31">
        <f t="shared" si="1"/>
        <v>0</v>
      </c>
    </row>
    <row r="40" spans="1:13" ht="12.75">
      <c r="A40" s="2" t="s">
        <v>6</v>
      </c>
      <c r="F40" s="11">
        <v>142066.62</v>
      </c>
      <c r="J40" s="20">
        <v>17</v>
      </c>
      <c r="K40" s="20"/>
      <c r="L40" s="46"/>
      <c r="M40" s="31">
        <f t="shared" si="1"/>
        <v>0</v>
      </c>
    </row>
    <row r="41" spans="1:13" ht="12.75">
      <c r="A41" t="s">
        <v>7</v>
      </c>
      <c r="F41" s="5">
        <v>156595.61</v>
      </c>
      <c r="J41" s="20">
        <v>18</v>
      </c>
      <c r="K41" s="20"/>
      <c r="L41" s="46"/>
      <c r="M41" s="31">
        <f t="shared" si="1"/>
        <v>0</v>
      </c>
    </row>
    <row r="42" spans="2:13" ht="12.75">
      <c r="B42" t="s">
        <v>8</v>
      </c>
      <c r="F42" s="9">
        <f>F41/F40</f>
        <v>1.102268851050303</v>
      </c>
      <c r="J42" s="20">
        <v>19</v>
      </c>
      <c r="K42" s="20"/>
      <c r="L42" s="46"/>
      <c r="M42" s="31">
        <f t="shared" si="1"/>
        <v>0</v>
      </c>
    </row>
    <row r="43" spans="1:13" ht="12.75">
      <c r="A43" t="s">
        <v>126</v>
      </c>
      <c r="E43" s="53"/>
      <c r="F43" s="11">
        <f>250+400+250+(27.3*14.65)</f>
        <v>1299.945</v>
      </c>
      <c r="J43" s="20">
        <v>20</v>
      </c>
      <c r="K43" s="20"/>
      <c r="L43" s="46"/>
      <c r="M43" s="31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157895.555</v>
      </c>
      <c r="J44" s="20">
        <v>21</v>
      </c>
      <c r="K44" s="20"/>
      <c r="L44" s="46"/>
      <c r="M44" s="31">
        <f t="shared" si="1"/>
        <v>0</v>
      </c>
    </row>
    <row r="45" spans="10:13" ht="12.75">
      <c r="J45" s="20">
        <v>22</v>
      </c>
      <c r="K45" s="20"/>
      <c r="L45" s="25"/>
      <c r="M45" s="31">
        <f t="shared" si="1"/>
        <v>0</v>
      </c>
    </row>
    <row r="46" spans="2:13" ht="12.75">
      <c r="B46" s="1" t="s">
        <v>10</v>
      </c>
      <c r="C46" s="1"/>
      <c r="J46" s="20">
        <v>23</v>
      </c>
      <c r="K46" s="20"/>
      <c r="L46" s="25"/>
      <c r="M46" s="31">
        <f t="shared" si="1"/>
        <v>0</v>
      </c>
    </row>
    <row r="47" spans="10:13" ht="12.75">
      <c r="J47" s="20"/>
      <c r="K47" s="30" t="s">
        <v>58</v>
      </c>
      <c r="L47" s="32">
        <f>SUM(L24:L46)</f>
        <v>19.4872</v>
      </c>
      <c r="M47" s="32">
        <f>SUM(M24:M46)</f>
        <v>4673.58653371344</v>
      </c>
    </row>
    <row r="48" spans="1:11" ht="12.75">
      <c r="A48" s="4" t="s">
        <v>11</v>
      </c>
      <c r="B48" s="4"/>
      <c r="C48" s="4"/>
      <c r="D48" s="4"/>
      <c r="E48" s="4"/>
      <c r="F48" s="4"/>
      <c r="K48" s="1" t="s">
        <v>62</v>
      </c>
    </row>
    <row r="49" spans="1:13" ht="12.75">
      <c r="A49" t="s">
        <v>12</v>
      </c>
      <c r="E49" s="5"/>
      <c r="F49" s="5">
        <f>(7125+6396+7396)*1.302</f>
        <v>27233.934</v>
      </c>
      <c r="J49" s="22" t="s">
        <v>36</v>
      </c>
      <c r="K49" s="22"/>
      <c r="L49" s="22" t="s">
        <v>63</v>
      </c>
      <c r="M49" s="22" t="s">
        <v>42</v>
      </c>
    </row>
    <row r="50" spans="1:13" ht="12.75">
      <c r="A50" s="6" t="s">
        <v>15</v>
      </c>
      <c r="E50" s="5"/>
      <c r="F50" s="5">
        <f>(1745+1745+1745)*1.302</f>
        <v>6815.97</v>
      </c>
      <c r="J50" s="23" t="s">
        <v>37</v>
      </c>
      <c r="K50" s="23" t="s">
        <v>38</v>
      </c>
      <c r="L50" s="23"/>
      <c r="M50" s="23" t="s">
        <v>64</v>
      </c>
    </row>
    <row r="51" spans="1:13" ht="12.75">
      <c r="A51" s="56" t="s">
        <v>83</v>
      </c>
      <c r="B51" s="54"/>
      <c r="C51" s="54"/>
      <c r="D51" s="54"/>
      <c r="E51" s="57">
        <v>0</v>
      </c>
      <c r="F51" s="55">
        <f>E51*E33</f>
        <v>0</v>
      </c>
      <c r="J51" s="20">
        <v>1</v>
      </c>
      <c r="K51" s="20" t="s">
        <v>137</v>
      </c>
      <c r="L51" s="25" t="s">
        <v>138</v>
      </c>
      <c r="M51" s="25">
        <f>2*557.11</f>
        <v>1114.22</v>
      </c>
    </row>
    <row r="52" spans="1:13" ht="12.75">
      <c r="A52" s="4" t="s">
        <v>34</v>
      </c>
      <c r="D52" s="5"/>
      <c r="F52" s="33">
        <f>F49+F50+F51</f>
        <v>34049.904</v>
      </c>
      <c r="J52" s="20">
        <v>2</v>
      </c>
      <c r="K52" s="20" t="s">
        <v>139</v>
      </c>
      <c r="L52" s="25" t="s">
        <v>140</v>
      </c>
      <c r="M52" s="25">
        <f>3*237.58</f>
        <v>712.74</v>
      </c>
    </row>
    <row r="53" spans="1:13" ht="12.75">
      <c r="A53" s="4" t="s">
        <v>16</v>
      </c>
      <c r="D53" s="5"/>
      <c r="J53" s="20">
        <v>3</v>
      </c>
      <c r="K53" s="20" t="s">
        <v>141</v>
      </c>
      <c r="L53" s="23" t="s">
        <v>138</v>
      </c>
      <c r="M53" s="23">
        <f>2*137.91</f>
        <v>275.82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4</v>
      </c>
      <c r="K54" s="20" t="s">
        <v>142</v>
      </c>
      <c r="L54" s="23" t="s">
        <v>138</v>
      </c>
      <c r="M54" s="23">
        <f>2*43</f>
        <v>86</v>
      </c>
    </row>
    <row r="55" spans="1:13" ht="12.75">
      <c r="A55" t="s">
        <v>79</v>
      </c>
      <c r="B55">
        <v>824.1</v>
      </c>
      <c r="C55" t="s">
        <v>13</v>
      </c>
      <c r="D55" s="5">
        <v>0.5</v>
      </c>
      <c r="E55" t="s">
        <v>14</v>
      </c>
      <c r="F55" s="11">
        <f>B55*D55</f>
        <v>412.05</v>
      </c>
      <c r="J55" s="20">
        <v>5</v>
      </c>
      <c r="K55" s="60" t="s">
        <v>144</v>
      </c>
      <c r="L55" s="23" t="s">
        <v>143</v>
      </c>
      <c r="M55" s="23">
        <f>4*104</f>
        <v>416</v>
      </c>
    </row>
    <row r="56" spans="1:13" ht="12.75">
      <c r="A56" s="4" t="s">
        <v>17</v>
      </c>
      <c r="B56" s="10"/>
      <c r="C56" s="10"/>
      <c r="F56" s="33">
        <f>SUM(F54:F55)</f>
        <v>412.05</v>
      </c>
      <c r="J56" s="20">
        <v>6</v>
      </c>
      <c r="K56" s="60" t="s">
        <v>145</v>
      </c>
      <c r="L56" s="23" t="s">
        <v>138</v>
      </c>
      <c r="M56" s="23">
        <f>2*164</f>
        <v>328</v>
      </c>
    </row>
    <row r="57" spans="1:13" ht="12.75">
      <c r="A57" s="4" t="s">
        <v>18</v>
      </c>
      <c r="B57" s="4"/>
      <c r="J57" s="20">
        <v>7</v>
      </c>
      <c r="K57" s="20" t="s">
        <v>146</v>
      </c>
      <c r="L57" s="23" t="s">
        <v>147</v>
      </c>
      <c r="M57" s="23">
        <v>200.65</v>
      </c>
    </row>
    <row r="58" spans="1:13" ht="12.75">
      <c r="A58" t="s">
        <v>19</v>
      </c>
      <c r="C58" s="47">
        <v>904049</v>
      </c>
      <c r="D58">
        <v>224780.8</v>
      </c>
      <c r="E58">
        <v>3141.3</v>
      </c>
      <c r="F58" s="36">
        <f>C58/D58*E58</f>
        <v>12634.037799046895</v>
      </c>
      <c r="J58" s="20">
        <v>8</v>
      </c>
      <c r="K58" s="20" t="s">
        <v>148</v>
      </c>
      <c r="L58" s="23" t="s">
        <v>149</v>
      </c>
      <c r="M58" s="23">
        <v>380</v>
      </c>
    </row>
    <row r="59" spans="1:13" ht="12.75">
      <c r="A59" t="s">
        <v>20</v>
      </c>
      <c r="F59" s="36">
        <f>M20</f>
        <v>4212.6402696000005</v>
      </c>
      <c r="J59" s="20">
        <v>9</v>
      </c>
      <c r="K59" s="20" t="s">
        <v>150</v>
      </c>
      <c r="L59" s="23" t="s">
        <v>147</v>
      </c>
      <c r="M59" s="23">
        <v>310</v>
      </c>
    </row>
    <row r="60" spans="1:13" ht="12.75">
      <c r="A60" t="s">
        <v>21</v>
      </c>
      <c r="F60" s="11">
        <v>0</v>
      </c>
      <c r="J60" s="20">
        <v>10</v>
      </c>
      <c r="K60" s="20" t="s">
        <v>151</v>
      </c>
      <c r="L60" s="23" t="s">
        <v>147</v>
      </c>
      <c r="M60" s="23">
        <v>43</v>
      </c>
    </row>
    <row r="61" spans="1:13" ht="12.75">
      <c r="A61" t="s">
        <v>73</v>
      </c>
      <c r="F61" s="5">
        <f>1*600*1.302</f>
        <v>781.2</v>
      </c>
      <c r="J61" s="20">
        <v>11</v>
      </c>
      <c r="K61" s="20" t="s">
        <v>152</v>
      </c>
      <c r="L61" s="23" t="s">
        <v>147</v>
      </c>
      <c r="M61" s="23">
        <v>98</v>
      </c>
    </row>
    <row r="62" spans="1:13" ht="12.75">
      <c r="A62" t="s">
        <v>22</v>
      </c>
      <c r="F62" s="5">
        <f>M75</f>
        <v>5634.64</v>
      </c>
      <c r="J62" s="20">
        <v>12</v>
      </c>
      <c r="K62" s="20" t="s">
        <v>154</v>
      </c>
      <c r="L62" s="23" t="s">
        <v>155</v>
      </c>
      <c r="M62" s="23">
        <v>11.4</v>
      </c>
    </row>
    <row r="63" spans="1:13" ht="12.75">
      <c r="A63" t="s">
        <v>23</v>
      </c>
      <c r="F63" s="5"/>
      <c r="J63" s="20">
        <v>13</v>
      </c>
      <c r="K63" s="20" t="s">
        <v>156</v>
      </c>
      <c r="L63" s="23" t="s">
        <v>147</v>
      </c>
      <c r="M63" s="23">
        <v>100</v>
      </c>
    </row>
    <row r="64" spans="1:13" ht="12.75">
      <c r="A64" t="s">
        <v>24</v>
      </c>
      <c r="F64" s="5"/>
      <c r="J64" s="20">
        <v>14</v>
      </c>
      <c r="K64" s="20" t="s">
        <v>157</v>
      </c>
      <c r="L64" s="23" t="s">
        <v>159</v>
      </c>
      <c r="M64" s="23">
        <f>7*11.56</f>
        <v>80.92</v>
      </c>
    </row>
    <row r="65" spans="1:13" ht="12.75">
      <c r="A65" s="54"/>
      <c r="B65" s="54">
        <v>3141.3</v>
      </c>
      <c r="C65" s="54" t="s">
        <v>13</v>
      </c>
      <c r="D65" s="55">
        <v>2.17</v>
      </c>
      <c r="E65" s="54" t="s">
        <v>14</v>
      </c>
      <c r="F65" s="55">
        <f>B65*D65</f>
        <v>6816.621</v>
      </c>
      <c r="J65" s="20">
        <v>15</v>
      </c>
      <c r="K65" s="20" t="s">
        <v>161</v>
      </c>
      <c r="L65" s="23" t="s">
        <v>162</v>
      </c>
      <c r="M65" s="23">
        <f>3*125.54</f>
        <v>376.62</v>
      </c>
    </row>
    <row r="66" spans="1:13" ht="12.75">
      <c r="A66" s="61" t="s">
        <v>78</v>
      </c>
      <c r="B66" s="61"/>
      <c r="C66" s="61"/>
      <c r="D66" s="62"/>
      <c r="E66" s="61"/>
      <c r="F66" s="62">
        <v>16550</v>
      </c>
      <c r="J66" s="20">
        <v>16</v>
      </c>
      <c r="K66" s="20" t="s">
        <v>163</v>
      </c>
      <c r="L66" s="23" t="s">
        <v>147</v>
      </c>
      <c r="M66" s="23">
        <v>64.42</v>
      </c>
    </row>
    <row r="67" spans="1:13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  <c r="J67" s="20">
        <v>17</v>
      </c>
      <c r="K67" s="20" t="s">
        <v>142</v>
      </c>
      <c r="L67" s="23" t="s">
        <v>140</v>
      </c>
      <c r="M67" s="23">
        <f>3*43</f>
        <v>129</v>
      </c>
    </row>
    <row r="68" spans="1:13" ht="12.75">
      <c r="A68" s="4" t="s">
        <v>25</v>
      </c>
      <c r="B68" s="10"/>
      <c r="C68" s="10"/>
      <c r="F68" s="33">
        <f>SUM(F58:F67)</f>
        <v>46629.139068646895</v>
      </c>
      <c r="J68" s="20">
        <v>18</v>
      </c>
      <c r="K68" s="20" t="s">
        <v>157</v>
      </c>
      <c r="L68" s="23" t="s">
        <v>147</v>
      </c>
      <c r="M68" s="23">
        <v>11.6</v>
      </c>
    </row>
    <row r="69" spans="1:13" ht="12.75">
      <c r="A69" s="4" t="s">
        <v>26</v>
      </c>
      <c r="J69" s="20">
        <v>19</v>
      </c>
      <c r="K69" s="20" t="s">
        <v>166</v>
      </c>
      <c r="L69" s="23" t="s">
        <v>167</v>
      </c>
      <c r="M69" s="23">
        <f>5*178.05</f>
        <v>890.25</v>
      </c>
    </row>
    <row r="70" spans="1:13" ht="12.75">
      <c r="A70" t="s">
        <v>27</v>
      </c>
      <c r="B70">
        <v>3141.3</v>
      </c>
      <c r="C70" t="s">
        <v>66</v>
      </c>
      <c r="D70" s="5">
        <v>0.73</v>
      </c>
      <c r="E70" t="s">
        <v>14</v>
      </c>
      <c r="F70" s="11">
        <f>B70*D70</f>
        <v>2293.149</v>
      </c>
      <c r="J70" s="20">
        <v>20</v>
      </c>
      <c r="K70" s="20" t="s">
        <v>168</v>
      </c>
      <c r="L70" s="23" t="s">
        <v>169</v>
      </c>
      <c r="M70" s="23">
        <f>10*0.6</f>
        <v>6</v>
      </c>
    </row>
    <row r="71" spans="1:13" ht="12.75">
      <c r="A71" t="s">
        <v>28</v>
      </c>
      <c r="F71" s="5"/>
      <c r="J71" s="20">
        <v>21</v>
      </c>
      <c r="K71" s="20"/>
      <c r="L71" s="23"/>
      <c r="M71" s="23"/>
    </row>
    <row r="72" spans="1:13" ht="12.75">
      <c r="A72" s="7" t="s">
        <v>72</v>
      </c>
      <c r="F72" s="5"/>
      <c r="J72" s="20">
        <v>22</v>
      </c>
      <c r="K72" s="20"/>
      <c r="L72" s="23"/>
      <c r="M72" s="23"/>
    </row>
    <row r="73" spans="2:13" ht="12.75">
      <c r="B73">
        <v>3141.3</v>
      </c>
      <c r="C73" t="s">
        <v>13</v>
      </c>
      <c r="D73" s="11">
        <v>3.03</v>
      </c>
      <c r="E73" t="s">
        <v>14</v>
      </c>
      <c r="F73" s="11">
        <f>B73*D73</f>
        <v>9518.139</v>
      </c>
      <c r="J73" s="20">
        <v>23</v>
      </c>
      <c r="K73" s="20"/>
      <c r="L73" s="23"/>
      <c r="M73" s="23"/>
    </row>
    <row r="74" spans="1:13" ht="12.75">
      <c r="A74" s="4" t="s">
        <v>29</v>
      </c>
      <c r="F74" s="33">
        <f>F70+F73</f>
        <v>11811.287999999999</v>
      </c>
      <c r="J74" s="20">
        <v>24</v>
      </c>
      <c r="K74" s="20"/>
      <c r="L74" s="23"/>
      <c r="M74" s="23"/>
    </row>
    <row r="75" spans="1:13" ht="12.75">
      <c r="A75" s="4" t="s">
        <v>30</v>
      </c>
      <c r="J75" s="20"/>
      <c r="K75" s="20"/>
      <c r="L75" s="34" t="s">
        <v>65</v>
      </c>
      <c r="M75" s="35">
        <f>SUM(M51:M74)</f>
        <v>5634.64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7.87</v>
      </c>
      <c r="E77" t="s">
        <v>14</v>
      </c>
      <c r="F77" s="5">
        <f>B77*D77</f>
        <v>24722.031000000003</v>
      </c>
    </row>
    <row r="78" spans="1:6" ht="12.75">
      <c r="A78" s="4" t="s">
        <v>32</v>
      </c>
      <c r="F78" s="33">
        <f>SUM(F77)</f>
        <v>24722.031000000003</v>
      </c>
    </row>
    <row r="79" spans="1:6" ht="12.75">
      <c r="A79" s="58" t="s">
        <v>77</v>
      </c>
      <c r="B79" s="54"/>
      <c r="C79" s="54"/>
      <c r="D79" s="57">
        <v>0</v>
      </c>
      <c r="E79" s="54"/>
      <c r="F79" s="59">
        <f>E33*D79</f>
        <v>0</v>
      </c>
    </row>
    <row r="80" spans="1:6" ht="12.75">
      <c r="A80" s="1" t="s">
        <v>33</v>
      </c>
      <c r="B80" s="1"/>
      <c r="F80" s="33">
        <f>F52+F56+F68+F74+F78+F79</f>
        <v>117624.41206864691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6822.21589998152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f>1600.2+4135.12+1815.64</f>
        <v>7550.96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f>3*416.27</f>
        <v>1248.81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f>3*1859.26</f>
        <v>5577.78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138824.1779686284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44409</v>
      </c>
      <c r="C87" s="41">
        <v>140254</v>
      </c>
      <c r="D87" s="44">
        <f>F44</f>
        <v>157895.555</v>
      </c>
      <c r="E87" s="44">
        <f>F85</f>
        <v>138824.1779686284</v>
      </c>
      <c r="F87" s="45">
        <f>C87+D87-E87</f>
        <v>159325.37703137158</v>
      </c>
    </row>
    <row r="89" spans="1:6" ht="13.5" thickBot="1">
      <c r="A89" t="s">
        <v>111</v>
      </c>
      <c r="C89" s="49">
        <v>44409</v>
      </c>
      <c r="D89" s="8" t="s">
        <v>112</v>
      </c>
      <c r="E89" s="49">
        <v>44500</v>
      </c>
      <c r="F89" t="s">
        <v>113</v>
      </c>
    </row>
    <row r="90" spans="1:7" ht="13.5" thickBot="1">
      <c r="A90" t="s">
        <v>114</v>
      </c>
      <c r="F90" s="50">
        <f>E87</f>
        <v>138824.1779686284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2017-08-21T12:45:57Z</cp:lastPrinted>
  <dcterms:created xsi:type="dcterms:W3CDTF">2008-08-18T07:30:19Z</dcterms:created>
  <dcterms:modified xsi:type="dcterms:W3CDTF">2022-02-09T06:21:45Z</dcterms:modified>
  <cp:category/>
  <cp:version/>
  <cp:contentType/>
  <cp:contentStatus/>
</cp:coreProperties>
</file>