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<sst xmlns="http://schemas.openxmlformats.org/spreadsheetml/2006/main" count="189" uniqueCount="162">
  <si>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</si>
  <si>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</si>
  <si>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</si>
  <si>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</si>
  <si>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</si>
  <si>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</si>
  <si>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</si>
  <si>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</si>
  <si>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</si>
  <si>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</si>
  <si>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</si>
  <si>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</si>
  <si>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</si>
  <si>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</si>
  <si>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</si>
  <si>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</si>
  <si>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</si>
  <si>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</si>
  <si>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</si>
  <si>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</si>
  <si>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</si>
  <si>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</si>
  <si>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</si>
  <si>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</si>
  <si>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</si>
  <si>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</si>
  <si>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</si>
  <si>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</si>
  <si>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</si>
  <si>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</si>
  <si>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</si>
  <si>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</si>
  <si>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</si>
  <si>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</si>
  <si>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</si>
  <si>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</si>
  <si>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</si>
  <si>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</si>
  <si>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</si>
  <si>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</si>
  <si>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</si>
  <si>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</si>
  <si>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</si>
  <si>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</si>
  <si>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</si>
  <si>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</si>
  <si>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</si>
  <si>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</si>
  <si>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</si>
  <si>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</si>
  <si>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</si>
  <si>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</si>
  <si>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</si>
  <si>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</si>
  <si>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</si>
  <si>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</si>
  <si>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</si>
  <si>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</si>
  <si>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</si>
  <si>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</si>
  <si>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</si>
  <si>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</si>
  <si>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</si>
  <si>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</si>
  <si>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</si>
  <si>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</si>
  <si>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</si>
  <si>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</si>
  <si>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</si>
  <si>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</si>
  <si>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</si>
  <si>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</si>
  <si>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</si>
  <si>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</si>
  <si>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</si>
  <si>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</si>
  <si>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</si>
  <si>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</si>
  <si>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</si>
  <si>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</si>
  <si>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</si>
  <si>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</si>
  <si>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</si>
  <si>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</si>
  <si>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</si>
  <si>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</si>
  <si>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</si>
  <si>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</si>
  <si>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</si>
  <si>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</si>
  <si>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</si>
  <si>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</si>
  <si>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</si>
  <si>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</si>
  <si>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</si>
  <si>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</si>
  <si>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</si>
  <si>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</si>
  <si>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</si>
  <si>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</si>
  <si>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</si>
  <si>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</si>
  <si>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</si>
  <si>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</si>
  <si>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</si>
  <si>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</si>
  <si>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</si>
  <si>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</si>
  <si>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</si>
  <si>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</si>
  <si>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</si>
  <si>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</si>
  <si>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</si>
  <si>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</si>
  <si>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</si>
  <si>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</si>
  <si>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</si>
  <si>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</si>
  <si>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</si>
  <si>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</si>
  <si>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</si>
  <si>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</si>
  <si>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</si>
  <si>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</si>
  <si>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</si>
  <si>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</si>
  <si>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</si>
  <si>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</si>
  <si>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</si>
  <si>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</si>
  <si>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</si>
  <si>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</si>
  <si>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комстар,видикон)</t>
  </si>
  <si>
    <t>2021г.</t>
  </si>
  <si>
    <t>июля</t>
  </si>
  <si>
    <t>за   июль  2021 г.</t>
  </si>
  <si>
    <t>ост.на 01.08</t>
  </si>
  <si>
    <t>смена труб д. 32 (8мп) кв.2,56,60,т.п</t>
  </si>
  <si>
    <t>смена труб д. 20 (8мп) кв.2,56,60,т.п</t>
  </si>
  <si>
    <t xml:space="preserve">смена вентиля д 25 (2шт) </t>
  </si>
  <si>
    <t>труба д 32</t>
  </si>
  <si>
    <t>8мп</t>
  </si>
  <si>
    <t>труба д 20</t>
  </si>
  <si>
    <t>тройник 32</t>
  </si>
  <si>
    <t>7шт</t>
  </si>
  <si>
    <t>муфта комб. 32</t>
  </si>
  <si>
    <t>1шт</t>
  </si>
  <si>
    <t>муфта паечная 32</t>
  </si>
  <si>
    <t>6шт</t>
  </si>
  <si>
    <t>10шт</t>
  </si>
  <si>
    <t>11шт</t>
  </si>
  <si>
    <t>муфта комб. 20</t>
  </si>
  <si>
    <t>уголок 20</t>
  </si>
  <si>
    <t>гебо 25</t>
  </si>
  <si>
    <t>вентиль д 25</t>
  </si>
  <si>
    <t>прочистка канализации</t>
  </si>
  <si>
    <t>смена ламп тпл (2шт) т.п.</t>
  </si>
  <si>
    <t>лампа тпл</t>
  </si>
  <si>
    <t>2шт</t>
  </si>
  <si>
    <t>стартер</t>
  </si>
  <si>
    <t>смена ламп дрл (6 шт)</t>
  </si>
  <si>
    <t>лампа дрл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</si>
</sst>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0.875" style="0" customWidth="1"/>
    <col min="4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7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92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4">
        <f t="shared" si="0"/>
        <v>771.6222276000001</v>
      </c>
    </row>
    <row r="14" spans="1:13" ht="12.75">
      <c r="A14" t="s">
        <v>98</v>
      </c>
      <c r="J14" s="20">
        <v>5</v>
      </c>
      <c r="K14" s="19" t="s">
        <v>50</v>
      </c>
      <c r="L14" s="25">
        <v>9</v>
      </c>
      <c r="M14" s="44">
        <f t="shared" si="0"/>
        <v>1876.918932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4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4">
        <f t="shared" si="0"/>
        <v>375.3837864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128</v>
      </c>
      <c r="J20" s="20"/>
      <c r="K20" s="27" t="s">
        <v>58</v>
      </c>
      <c r="L20" s="28">
        <f>SUM(L6:L19)</f>
        <v>15</v>
      </c>
      <c r="M20" s="33">
        <f>SUM(M6:M19)</f>
        <v>3128.1982200000007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4">
        <f>0.08*156.46</f>
        <v>12.516800000000002</v>
      </c>
      <c r="M24" s="32">
        <f>L24*160.174*1.302*1.15</f>
        <v>3001.8857468073606</v>
      </c>
    </row>
    <row r="25" spans="1:13" ht="12.75">
      <c r="A25" t="s">
        <v>108</v>
      </c>
      <c r="J25" s="20">
        <v>2</v>
      </c>
      <c r="K25" s="20" t="s">
        <v>138</v>
      </c>
      <c r="L25" s="44">
        <f>0.08*224.9</f>
        <v>17.992</v>
      </c>
      <c r="M25" s="32">
        <f>L25*160.174*1.302*1.15</f>
        <v>4314.9949153584</v>
      </c>
    </row>
    <row r="26" spans="1:13" ht="12.75">
      <c r="A26" t="s">
        <v>109</v>
      </c>
      <c r="J26" s="20">
        <v>3</v>
      </c>
      <c r="K26" s="20" t="s">
        <v>139</v>
      </c>
      <c r="L26" s="44">
        <v>2.06</v>
      </c>
      <c r="M26" s="32">
        <f aca="true" t="shared" si="1" ref="M26:M36">L26*160.174*1.302*1.15</f>
        <v>494.04677221199995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 t="s">
        <v>155</v>
      </c>
      <c r="L27" s="52">
        <v>9.66</v>
      </c>
      <c r="M27" s="32">
        <f t="shared" si="1"/>
        <v>2316.743601732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156</v>
      </c>
      <c r="L28" s="44">
        <v>0.26</v>
      </c>
      <c r="M28" s="32">
        <f t="shared" si="1"/>
        <v>62.355417852</v>
      </c>
    </row>
    <row r="29" spans="10:13" ht="12.75">
      <c r="J29" s="20">
        <v>6</v>
      </c>
      <c r="K29" s="20" t="s">
        <v>160</v>
      </c>
      <c r="L29" s="25">
        <f>0.06*13.4</f>
        <v>0.8039999999999999</v>
      </c>
      <c r="M29" s="32">
        <f t="shared" si="1"/>
        <v>192.8221382808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43.29280000000001</v>
      </c>
      <c r="M37" s="33">
        <f>SUM(M24:M36)</f>
        <v>10382.848592242563</v>
      </c>
    </row>
    <row r="38" ht="12.75">
      <c r="K38" s="1" t="s">
        <v>62</v>
      </c>
    </row>
    <row r="39" spans="1:13" ht="12.75">
      <c r="A39" s="2" t="s">
        <v>6</v>
      </c>
      <c r="F39" s="11">
        <v>52542.95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44198.86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0.8411948701015075</v>
      </c>
      <c r="J41" s="20">
        <v>1</v>
      </c>
      <c r="K41" s="20" t="s">
        <v>140</v>
      </c>
      <c r="L41" s="25" t="s">
        <v>141</v>
      </c>
      <c r="M41" s="25">
        <f>8*182</f>
        <v>1456</v>
      </c>
    </row>
    <row r="42" spans="1:13" ht="12.75">
      <c r="A42" s="7" t="s">
        <v>132</v>
      </c>
      <c r="B42" s="7"/>
      <c r="C42" s="7"/>
      <c r="D42" s="7"/>
      <c r="E42" s="7"/>
      <c r="F42" s="5">
        <f>250+250+105+(31.4*13.83)</f>
        <v>1039.262</v>
      </c>
      <c r="J42" s="20">
        <v>2</v>
      </c>
      <c r="K42" s="20" t="s">
        <v>142</v>
      </c>
      <c r="L42" s="25" t="s">
        <v>141</v>
      </c>
      <c r="M42" s="25">
        <f>8*63</f>
        <v>504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45238.122</v>
      </c>
      <c r="J43" s="20">
        <v>3</v>
      </c>
      <c r="K43" s="20" t="s">
        <v>143</v>
      </c>
      <c r="L43" s="25" t="s">
        <v>144</v>
      </c>
      <c r="M43" s="25">
        <f>7*18</f>
        <v>126</v>
      </c>
    </row>
    <row r="44" spans="10:13" ht="12.75">
      <c r="J44" s="20">
        <v>4</v>
      </c>
      <c r="K44" s="20" t="s">
        <v>145</v>
      </c>
      <c r="L44" s="25" t="s">
        <v>146</v>
      </c>
      <c r="M44" s="25">
        <v>106.04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148</v>
      </c>
      <c r="M45" s="25">
        <f>6*8</f>
        <v>48</v>
      </c>
    </row>
    <row r="46" spans="10:13" ht="12.75">
      <c r="J46" s="20">
        <v>7</v>
      </c>
      <c r="K46" s="53" t="s">
        <v>151</v>
      </c>
      <c r="L46" s="25" t="s">
        <v>150</v>
      </c>
      <c r="M46" s="25">
        <f>11*39.5</f>
        <v>434.5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152</v>
      </c>
      <c r="L47" s="25" t="s">
        <v>149</v>
      </c>
      <c r="M47" s="25">
        <v>40</v>
      </c>
    </row>
    <row r="48" spans="1:13" ht="12.75">
      <c r="A48" t="s">
        <v>12</v>
      </c>
      <c r="F48" s="11">
        <f>7156.08*1.302</f>
        <v>9317.21616</v>
      </c>
      <c r="J48" s="20">
        <v>9</v>
      </c>
      <c r="K48" s="20" t="s">
        <v>153</v>
      </c>
      <c r="L48" s="25" t="s">
        <v>146</v>
      </c>
      <c r="M48" s="25">
        <v>856</v>
      </c>
    </row>
    <row r="49" spans="1:13" ht="12.75">
      <c r="A49" s="6" t="s">
        <v>15</v>
      </c>
      <c r="F49" s="5">
        <f>1746*1.302</f>
        <v>2273.292</v>
      </c>
      <c r="J49" s="20">
        <v>10</v>
      </c>
      <c r="K49" s="20" t="s">
        <v>154</v>
      </c>
      <c r="L49" s="25" t="s">
        <v>146</v>
      </c>
      <c r="M49" s="25">
        <v>871</v>
      </c>
    </row>
    <row r="50" spans="1:13" ht="12.75">
      <c r="A50" s="55" t="s">
        <v>84</v>
      </c>
      <c r="B50" s="45"/>
      <c r="C50" s="45"/>
      <c r="D50" s="45"/>
      <c r="E50" s="56">
        <v>0</v>
      </c>
      <c r="F50" s="54">
        <f>E50*E32</f>
        <v>0</v>
      </c>
      <c r="J50" s="20">
        <v>11</v>
      </c>
      <c r="K50" s="20" t="s">
        <v>157</v>
      </c>
      <c r="L50" s="25" t="s">
        <v>158</v>
      </c>
      <c r="M50" s="25">
        <f>2*37.7</f>
        <v>75.4</v>
      </c>
    </row>
    <row r="51" spans="1:13" ht="12.75">
      <c r="A51" s="4" t="s">
        <v>34</v>
      </c>
      <c r="F51" s="31">
        <f>F48+F49+F50</f>
        <v>11590.50816</v>
      </c>
      <c r="J51" s="20">
        <v>12</v>
      </c>
      <c r="K51" s="20" t="s">
        <v>159</v>
      </c>
      <c r="L51" s="25" t="s">
        <v>158</v>
      </c>
      <c r="M51" s="25">
        <f>2*22.12</f>
        <v>44.24</v>
      </c>
    </row>
    <row r="52" spans="1:13" ht="12.75">
      <c r="A52" s="4" t="s">
        <v>16</v>
      </c>
      <c r="J52" s="20">
        <v>13</v>
      </c>
      <c r="K52" s="20" t="s">
        <v>161</v>
      </c>
      <c r="L52" s="25" t="s">
        <v>148</v>
      </c>
      <c r="M52" s="25">
        <f>6*45.8</f>
        <v>274.79999999999995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0.4</v>
      </c>
      <c r="E54" t="s">
        <v>14</v>
      </c>
      <c r="F54" s="11">
        <f>B54*D54</f>
        <v>286.64000000000004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286.64000000000004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45">
        <v>294676</v>
      </c>
      <c r="D57">
        <v>224780.8</v>
      </c>
      <c r="E57">
        <v>3380.9</v>
      </c>
      <c r="F57" s="34">
        <f>C57/D57*E57</f>
        <v>4432.1849926684135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3128.1982200000007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10382.848592242563</v>
      </c>
      <c r="J59" s="20">
        <v>20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/>
      <c r="K60" s="20"/>
      <c r="L60" s="30" t="s">
        <v>65</v>
      </c>
      <c r="M60" s="33">
        <f>SUM(M41:M59)</f>
        <v>4835.98</v>
      </c>
    </row>
    <row r="61" spans="1:6" ht="12.75">
      <c r="A61" t="s">
        <v>22</v>
      </c>
      <c r="F61" s="11">
        <f>M60</f>
        <v>4835.98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0.34</v>
      </c>
      <c r="E64" t="s">
        <v>14</v>
      </c>
      <c r="F64" s="11">
        <f>B64*D64</f>
        <v>1149.506</v>
      </c>
    </row>
    <row r="65" spans="1:6" ht="12.75">
      <c r="A65" s="59" t="s">
        <v>75</v>
      </c>
      <c r="B65" s="59"/>
      <c r="C65" s="59"/>
      <c r="D65" s="60"/>
      <c r="E65" s="59"/>
      <c r="F65" s="60">
        <v>22500</v>
      </c>
    </row>
    <row r="66" spans="1:6" ht="12.75">
      <c r="A66" s="45" t="s">
        <v>85</v>
      </c>
      <c r="B66" s="45"/>
      <c r="C66" s="45"/>
      <c r="D66" s="54">
        <v>0</v>
      </c>
      <c r="E66" s="45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46428.71780491098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0.24</v>
      </c>
      <c r="E69" t="s">
        <v>14</v>
      </c>
      <c r="F69" s="11">
        <f>B69*D69</f>
        <v>811.4159999999999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0.81</v>
      </c>
      <c r="E72" t="s">
        <v>14</v>
      </c>
      <c r="F72" s="11">
        <f>B72*D72</f>
        <v>2738.5290000000005</v>
      </c>
    </row>
    <row r="73" spans="1:6" ht="12.75">
      <c r="A73" s="4" t="s">
        <v>29</v>
      </c>
      <c r="F73" s="31">
        <f>F69+F72</f>
        <v>3549.9450000000006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2.35</v>
      </c>
      <c r="E76" t="s">
        <v>14</v>
      </c>
      <c r="F76" s="11">
        <f>B76*D76</f>
        <v>7945.115000000001</v>
      </c>
    </row>
    <row r="77" spans="1:6" ht="12.75">
      <c r="A77" s="4" t="s">
        <v>32</v>
      </c>
      <c r="F77" s="31">
        <f>SUM(F76)</f>
        <v>7945.115000000001</v>
      </c>
    </row>
    <row r="78" spans="1:6" ht="12.75">
      <c r="A78" s="57" t="s">
        <v>78</v>
      </c>
      <c r="B78" s="45"/>
      <c r="C78" s="45"/>
      <c r="D78" s="56">
        <v>0</v>
      </c>
      <c r="E78" s="45"/>
      <c r="F78" s="58">
        <f>D78*E32</f>
        <v>0</v>
      </c>
    </row>
    <row r="79" spans="1:6" ht="12.75">
      <c r="A79" s="1" t="s">
        <v>33</v>
      </c>
      <c r="B79" s="1"/>
      <c r="F79" s="31">
        <f>F51+F55+F67+F73+F77+F78</f>
        <v>69800.92596491097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4048.453705964836</v>
      </c>
    </row>
    <row r="81" spans="1:6" ht="12.75">
      <c r="A81" s="1"/>
      <c r="B81" s="36" t="s">
        <v>129</v>
      </c>
      <c r="C81" s="36"/>
      <c r="D81" s="1"/>
      <c r="E81" s="50"/>
      <c r="F81" s="51">
        <v>1793.24</v>
      </c>
    </row>
    <row r="82" spans="1:6" ht="12.75">
      <c r="A82" s="1"/>
      <c r="B82" s="36" t="s">
        <v>130</v>
      </c>
      <c r="C82" s="36"/>
      <c r="D82" s="1"/>
      <c r="E82" s="50"/>
      <c r="F82" s="51">
        <v>304.37</v>
      </c>
    </row>
    <row r="83" spans="1:6" ht="12.75">
      <c r="A83" s="1"/>
      <c r="B83" s="36" t="s">
        <v>131</v>
      </c>
      <c r="C83" s="36"/>
      <c r="D83" s="1"/>
      <c r="E83" s="50"/>
      <c r="F83" s="51">
        <v>0</v>
      </c>
    </row>
    <row r="84" spans="1:9" ht="15">
      <c r="A84" s="12" t="s">
        <v>35</v>
      </c>
      <c r="B84" s="12"/>
      <c r="C84" s="12"/>
      <c r="D84" s="12"/>
      <c r="E84" s="12"/>
      <c r="F84" s="35">
        <f>F79+F80+F81+F82+F83</f>
        <v>75946.98967087582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44378</v>
      </c>
      <c r="C86" s="40">
        <v>438</v>
      </c>
      <c r="D86" s="42">
        <f>F43</f>
        <v>45238.122</v>
      </c>
      <c r="E86" s="42">
        <f>F84</f>
        <v>75946.98967087582</v>
      </c>
      <c r="F86" s="43">
        <f>C86+D86-E86</f>
        <v>-30270.867670875814</v>
      </c>
    </row>
    <row r="88" spans="1:6" ht="13.5" thickBot="1">
      <c r="A88" t="s">
        <v>113</v>
      </c>
      <c r="C88" s="47">
        <v>44378</v>
      </c>
      <c r="D88" s="8" t="s">
        <v>114</v>
      </c>
      <c r="E88" s="47">
        <v>44408</v>
      </c>
      <c r="F88" t="s">
        <v>115</v>
      </c>
    </row>
    <row r="89" spans="1:7" ht="13.5" thickBot="1">
      <c r="A89" t="s">
        <v>116</v>
      </c>
      <c r="F89" s="48">
        <f>E86</f>
        <v>75946.98967087582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2020-09-12T14:10:52Z</cp:lastPrinted>
  <dcterms:created xsi:type="dcterms:W3CDTF">2008-08-18T07:30:19Z</dcterms:created>
  <dcterms:modified xsi:type="dcterms:W3CDTF">2021-11-25T13:30:07Z</dcterms:modified>
  <cp:category/>
  <cp:version/>
  <cp:contentType/>
  <cp:contentStatus/>
</cp:coreProperties>
</file>