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<sst xmlns="http://schemas.openxmlformats.org/spreadsheetml/2006/main" count="159" uniqueCount="136">
  <si>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</si>
  <si>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</si>
  <si>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</si>
  <si>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</si>
  <si>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</si>
  <si>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</si>
  <si>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</si>
  <si>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</si>
  <si>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</si>
  <si>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</si>
  <si>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</si>
  <si>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</si>
  <si>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</si>
  <si>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</si>
  <si>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</si>
  <si>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</si>
  <si>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</si>
  <si>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</si>
  <si>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</si>
  <si>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</si>
  <si>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</si>
  <si>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</si>
  <si>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</si>
  <si>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</si>
  <si>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</si>
  <si>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</si>
  <si>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</si>
  <si>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</si>
  <si>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</si>
  <si>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</si>
  <si>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</si>
  <si>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</si>
  <si>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</si>
  <si>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</si>
  <si>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</si>
  <si>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</si>
  <si>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</si>
  <si>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</si>
  <si>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</si>
  <si>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</si>
  <si>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</si>
  <si>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</si>
  <si>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</si>
  <si>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</si>
  <si>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</si>
  <si>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</si>
  <si>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</si>
  <si>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</si>
  <si>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</si>
  <si>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</si>
  <si>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</si>
  <si>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</si>
  <si>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</si>
  <si>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</si>
  <si>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</si>
  <si>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</si>
  <si>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</si>
  <si>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</si>
  <si>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</si>
  <si>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</si>
  <si>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</si>
  <si>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</si>
  <si>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</si>
  <si>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ВСЕГО:</t>
  </si>
  <si>
    <t xml:space="preserve">   Учет затрат по текущему ремонту по ул. Белякова д.10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</si>
  <si>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</si>
  <si>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</si>
  <si>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</si>
  <si>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</si>
  <si>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</si>
  <si>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</si>
  <si>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</si>
  <si>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</si>
  <si>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>1) Вывоз и захоронение ТБО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</si>
  <si>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</si>
  <si>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</si>
  <si>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</si>
  <si>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 xml:space="preserve">Горгаз </t>
    </r>
    <r>
      <rPr>
        <i/>
        <sz val="10"/>
        <rFont val="Arial Cyr"/>
        <family val="0"/>
      </rPr>
      <t xml:space="preserve">(техобслуживание и ремонт </t>
    </r>
    <r>
      <rPr>
        <sz val="10"/>
        <rFont val="Arial Cyr"/>
        <family val="0"/>
      </rPr>
      <t>)</t>
    </r>
  </si>
  <si>
    <t>2) Дератизация</t>
  </si>
  <si>
    <t xml:space="preserve">    Вывоз кр.габ. мусора  (по договору)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</si>
  <si>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</si>
  <si>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</si>
  <si>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</si>
  <si>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</si>
  <si>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</si>
  <si>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</si>
  <si>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</si>
  <si>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</si>
  <si>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</si>
  <si>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</si>
  <si>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</si>
  <si>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</si>
  <si>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</si>
  <si>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</si>
  <si>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</si>
  <si>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</si>
  <si>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</si>
  <si>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</si>
  <si>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</si>
  <si>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</si>
  <si>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</si>
  <si>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</si>
  <si>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</si>
  <si>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</si>
  <si>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</si>
  <si>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</si>
  <si>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</si>
  <si>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</si>
  <si>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</si>
  <si>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</si>
  <si>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</si>
  <si>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</si>
  <si>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</si>
  <si>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</si>
  <si>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</si>
  <si>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</si>
  <si>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</si>
  <si>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</si>
  <si>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</si>
  <si>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</si>
  <si>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</si>
  <si>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</si>
  <si>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</si>
  <si>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</si>
  <si>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</si>
  <si>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1.2 Аренда (Спарк,интер-телеком,комстар,ростелеком)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</si>
  <si>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</si>
  <si>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</si>
  <si>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</si>
  <si>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</si>
  <si>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</si>
  <si>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июня</t>
  </si>
  <si>
    <t>за   июнь  2021 г.</t>
  </si>
  <si>
    <t>ост.на 01.07</t>
  </si>
  <si>
    <t>промывка, опрессовка системы отопления</t>
  </si>
  <si>
    <t>демонтаж, монтаж эл.узла (1шт)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</si>
</sst>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2">
      <selection activeCell="D89" sqref="D89"/>
    </sheetView>
  </sheetViews>
  <sheetFormatPr defaultColWidth="9.00390625" defaultRowHeight="12.75"/>
  <cols>
    <col min="1" max="1" width="15.625" style="0" customWidth="1"/>
    <col min="3" max="3" width="11.75390625" style="0" customWidth="1"/>
    <col min="4" max="4" width="11.125" style="0" customWidth="1"/>
    <col min="5" max="5" width="11.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93</v>
      </c>
      <c r="D2" s="8">
        <v>6</v>
      </c>
      <c r="K2" s="5" t="s">
        <v>132</v>
      </c>
    </row>
    <row r="3" spans="1:13" ht="12.75">
      <c r="A3" t="s">
        <v>94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95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131</v>
      </c>
      <c r="G5" s="8" t="s">
        <v>130</v>
      </c>
      <c r="J5" s="15"/>
      <c r="K5" s="15"/>
      <c r="L5" s="21" t="s">
        <v>40</v>
      </c>
      <c r="M5" s="21"/>
    </row>
    <row r="6" spans="1:13" ht="12.75">
      <c r="A6" t="s">
        <v>96</v>
      </c>
      <c r="J6" s="20">
        <v>1</v>
      </c>
      <c r="K6" s="20" t="s">
        <v>75</v>
      </c>
      <c r="L6" s="25">
        <v>2.83</v>
      </c>
      <c r="M6" s="48">
        <f>L6*160.174*1.302</f>
        <v>590.1867308400001</v>
      </c>
    </row>
    <row r="7" spans="2:13" ht="12.75">
      <c r="B7" t="s">
        <v>97</v>
      </c>
      <c r="C7" s="1" t="s">
        <v>98</v>
      </c>
      <c r="D7" s="8">
        <v>10</v>
      </c>
      <c r="J7" s="14">
        <v>2</v>
      </c>
      <c r="K7" s="14" t="s">
        <v>43</v>
      </c>
      <c r="L7" s="14"/>
      <c r="M7" s="48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8">
        <f t="shared" si="0"/>
        <v>0</v>
      </c>
    </row>
    <row r="9" spans="1:13" ht="12.75">
      <c r="A9" t="s">
        <v>99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100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101</v>
      </c>
      <c r="J11" s="16"/>
      <c r="K11" s="18" t="s">
        <v>48</v>
      </c>
      <c r="L11" s="23">
        <v>0</v>
      </c>
      <c r="M11" s="48">
        <f t="shared" si="0"/>
        <v>0</v>
      </c>
    </row>
    <row r="12" spans="5:13" ht="12.75">
      <c r="E12" t="s">
        <v>102</v>
      </c>
      <c r="J12" s="14">
        <v>4</v>
      </c>
      <c r="K12" s="17" t="s">
        <v>47</v>
      </c>
      <c r="L12" s="22"/>
      <c r="M12" s="48">
        <f t="shared" si="0"/>
        <v>0</v>
      </c>
    </row>
    <row r="13" spans="5:13" ht="12.75">
      <c r="E13" t="s">
        <v>103</v>
      </c>
      <c r="J13" s="16"/>
      <c r="K13" s="18" t="s">
        <v>80</v>
      </c>
      <c r="L13" s="23"/>
      <c r="M13" s="48">
        <f t="shared" si="0"/>
        <v>0</v>
      </c>
    </row>
    <row r="14" spans="1:13" ht="12.75">
      <c r="A14" t="s">
        <v>104</v>
      </c>
      <c r="J14" s="20">
        <v>5</v>
      </c>
      <c r="K14" s="19" t="s">
        <v>49</v>
      </c>
      <c r="L14" s="25">
        <v>8.36</v>
      </c>
      <c r="M14" s="48">
        <f t="shared" si="0"/>
        <v>1743.44914128</v>
      </c>
    </row>
    <row r="15" spans="1:13" ht="12.75">
      <c r="A15" t="s">
        <v>105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106</v>
      </c>
      <c r="J16" s="15" t="s">
        <v>51</v>
      </c>
      <c r="K16" s="26" t="s">
        <v>52</v>
      </c>
      <c r="L16" s="21">
        <v>1.74</v>
      </c>
      <c r="M16" s="48">
        <f t="shared" si="0"/>
        <v>362.87099352</v>
      </c>
    </row>
    <row r="17" spans="5:13" ht="12.75">
      <c r="E17" t="s">
        <v>107</v>
      </c>
      <c r="J17" s="15" t="s">
        <v>53</v>
      </c>
      <c r="K17" s="26" t="s">
        <v>82</v>
      </c>
      <c r="L17" s="21">
        <v>0</v>
      </c>
      <c r="M17" s="48">
        <f t="shared" si="0"/>
        <v>0</v>
      </c>
    </row>
    <row r="18" spans="5:13" ht="12.75">
      <c r="E18" t="s">
        <v>108</v>
      </c>
      <c r="J18" s="15" t="s">
        <v>55</v>
      </c>
      <c r="K18" s="26" t="s">
        <v>54</v>
      </c>
      <c r="L18" s="21">
        <v>1.8</v>
      </c>
      <c r="M18" s="48">
        <f t="shared" si="0"/>
        <v>375.3837864</v>
      </c>
    </row>
    <row r="19" spans="1:13" ht="12.75">
      <c r="A19" t="s">
        <v>109</v>
      </c>
      <c r="J19" s="16" t="s">
        <v>81</v>
      </c>
      <c r="K19" s="18" t="s">
        <v>56</v>
      </c>
      <c r="L19" s="23">
        <v>0.5</v>
      </c>
      <c r="M19" s="48">
        <f t="shared" si="0"/>
        <v>104.27327400000001</v>
      </c>
    </row>
    <row r="20" spans="1:13" ht="12.75">
      <c r="A20" t="s">
        <v>110</v>
      </c>
      <c r="J20" s="20"/>
      <c r="K20" s="27" t="s">
        <v>57</v>
      </c>
      <c r="L20" s="28">
        <f>SUM(L6:L19)</f>
        <v>15.23</v>
      </c>
      <c r="M20" s="32">
        <f>SUM(M6:M19)</f>
        <v>3176.1639260400007</v>
      </c>
    </row>
    <row r="21" spans="1:11" ht="12.75">
      <c r="A21" t="s">
        <v>126</v>
      </c>
      <c r="K21" s="1" t="s">
        <v>58</v>
      </c>
    </row>
    <row r="22" spans="1:13" ht="12.75">
      <c r="A22" t="s">
        <v>111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112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113</v>
      </c>
      <c r="J24" s="20">
        <v>1</v>
      </c>
      <c r="K24" s="20" t="s">
        <v>134</v>
      </c>
      <c r="L24" s="48">
        <v>89.54</v>
      </c>
      <c r="M24" s="31">
        <f>L24*160.174*1.302*1.15</f>
        <v>21474.246594108005</v>
      </c>
    </row>
    <row r="25" spans="1:13" ht="12.75">
      <c r="A25" t="s">
        <v>114</v>
      </c>
      <c r="J25" s="20">
        <v>2</v>
      </c>
      <c r="K25" s="20" t="s">
        <v>135</v>
      </c>
      <c r="L25" s="48">
        <v>3.12</v>
      </c>
      <c r="M25" s="31">
        <f aca="true" t="shared" si="1" ref="M25:M41">L25*160.174*1.302*1.15</f>
        <v>748.265014224</v>
      </c>
    </row>
    <row r="26" spans="1:13" ht="12.75">
      <c r="A26" t="s">
        <v>115</v>
      </c>
      <c r="J26" s="20">
        <v>3</v>
      </c>
      <c r="K26" s="20"/>
      <c r="L26" s="48"/>
      <c r="M26" s="31">
        <f t="shared" si="1"/>
        <v>0</v>
      </c>
    </row>
    <row r="27" spans="1:13" ht="12.75">
      <c r="A27" s="50" t="s">
        <v>116</v>
      </c>
      <c r="B27" s="50"/>
      <c r="C27" s="50"/>
      <c r="D27" s="50"/>
      <c r="E27" s="50"/>
      <c r="F27" s="50"/>
      <c r="G27" s="50"/>
      <c r="J27" s="20">
        <v>4</v>
      </c>
      <c r="K27" s="20"/>
      <c r="L27" s="25"/>
      <c r="M27" s="31">
        <f t="shared" si="1"/>
        <v>0</v>
      </c>
    </row>
    <row r="28" spans="1:13" ht="12.75">
      <c r="A28" t="s">
        <v>117</v>
      </c>
      <c r="B28" s="1"/>
      <c r="C28" s="1"/>
      <c r="D28" s="1"/>
      <c r="J28" s="20">
        <v>5</v>
      </c>
      <c r="K28" s="20"/>
      <c r="L28" s="25"/>
      <c r="M28" s="31">
        <f t="shared" si="1"/>
        <v>0</v>
      </c>
    </row>
    <row r="29" spans="1:13" ht="12.75">
      <c r="A29" t="s">
        <v>118</v>
      </c>
      <c r="B29" s="1"/>
      <c r="C29" s="8"/>
      <c r="D29" s="8"/>
      <c r="J29" s="20">
        <v>6</v>
      </c>
      <c r="K29" s="20"/>
      <c r="L29" s="48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3205.8</v>
      </c>
      <c r="F33" t="s">
        <v>65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289.6</v>
      </c>
      <c r="F36" t="s">
        <v>65</v>
      </c>
      <c r="J36" s="20">
        <v>13</v>
      </c>
      <c r="K36" s="20"/>
      <c r="L36" s="25"/>
      <c r="M36" s="31">
        <f t="shared" si="1"/>
        <v>0</v>
      </c>
    </row>
    <row r="37" spans="10:13" ht="12.75">
      <c r="J37" s="20">
        <v>14</v>
      </c>
      <c r="K37" s="20"/>
      <c r="L37" s="25"/>
      <c r="M37" s="31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1">
        <f t="shared" si="1"/>
        <v>0</v>
      </c>
    </row>
    <row r="39" spans="10:13" ht="12.75">
      <c r="J39" s="20">
        <v>16</v>
      </c>
      <c r="K39" s="20"/>
      <c r="L39" s="25"/>
      <c r="M39" s="31">
        <f t="shared" si="1"/>
        <v>0</v>
      </c>
    </row>
    <row r="40" spans="1:13" ht="12.75">
      <c r="A40" s="2" t="s">
        <v>6</v>
      </c>
      <c r="F40" s="11">
        <v>49523.01</v>
      </c>
      <c r="J40" s="20">
        <v>17</v>
      </c>
      <c r="K40" s="20"/>
      <c r="L40" s="25"/>
      <c r="M40" s="31">
        <f t="shared" si="1"/>
        <v>0</v>
      </c>
    </row>
    <row r="41" spans="1:13" ht="12.75">
      <c r="A41" t="s">
        <v>7</v>
      </c>
      <c r="F41" s="5">
        <v>45393.92</v>
      </c>
      <c r="J41" s="20">
        <v>18</v>
      </c>
      <c r="K41" s="20"/>
      <c r="L41" s="25"/>
      <c r="M41" s="31">
        <f t="shared" si="1"/>
        <v>0</v>
      </c>
    </row>
    <row r="42" spans="2:13" ht="12.75">
      <c r="B42" t="s">
        <v>8</v>
      </c>
      <c r="F42" s="9">
        <f>F41/F40</f>
        <v>0.9166227981699819</v>
      </c>
      <c r="J42" s="20"/>
      <c r="K42" s="30" t="s">
        <v>57</v>
      </c>
      <c r="L42" s="28">
        <f>SUM(L24:L41)</f>
        <v>92.66000000000001</v>
      </c>
      <c r="M42" s="32">
        <f>SUM(M24:M41)</f>
        <v>22222.511608332003</v>
      </c>
    </row>
    <row r="43" spans="1:11" ht="12.75">
      <c r="A43" s="7" t="s">
        <v>125</v>
      </c>
      <c r="B43" s="7"/>
      <c r="C43" s="7"/>
      <c r="D43" s="7"/>
      <c r="E43" s="7"/>
      <c r="F43" s="5">
        <f>250+400+250+400</f>
        <v>1300</v>
      </c>
      <c r="K43" s="1" t="s">
        <v>61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46693.92</v>
      </c>
      <c r="J44" s="22" t="s">
        <v>35</v>
      </c>
      <c r="K44" s="22"/>
      <c r="L44" s="22" t="s">
        <v>62</v>
      </c>
      <c r="M44" s="22" t="s">
        <v>41</v>
      </c>
    </row>
    <row r="45" spans="10:13" ht="12.75">
      <c r="J45" s="23" t="s">
        <v>36</v>
      </c>
      <c r="K45" s="23" t="s">
        <v>37</v>
      </c>
      <c r="L45" s="23"/>
      <c r="M45" s="23"/>
    </row>
    <row r="46" spans="2:13" ht="12.75">
      <c r="B46" s="1" t="s">
        <v>10</v>
      </c>
      <c r="C46" s="1"/>
      <c r="J46" s="20">
        <v>1</v>
      </c>
      <c r="K46" s="53"/>
      <c r="L46" s="23"/>
      <c r="M46" s="23"/>
    </row>
    <row r="47" spans="10:13" ht="12.75">
      <c r="J47" s="20">
        <v>2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3</v>
      </c>
      <c r="K48" s="20"/>
      <c r="L48" s="23"/>
      <c r="M48" s="23"/>
    </row>
    <row r="49" spans="1:13" ht="12.75">
      <c r="A49" t="s">
        <v>12</v>
      </c>
      <c r="F49" s="11">
        <f>4831*1.302</f>
        <v>6289.962</v>
      </c>
      <c r="J49" s="20">
        <v>4</v>
      </c>
      <c r="K49" s="20"/>
      <c r="L49" s="23"/>
      <c r="M49" s="23"/>
    </row>
    <row r="50" spans="1:13" ht="12.75">
      <c r="A50" s="6" t="s">
        <v>15</v>
      </c>
      <c r="F50" s="11">
        <f>1745*1.302</f>
        <v>2271.9900000000002</v>
      </c>
      <c r="J50" s="20">
        <v>5</v>
      </c>
      <c r="K50" s="20"/>
      <c r="L50" s="25"/>
      <c r="M50" s="23"/>
    </row>
    <row r="51" spans="1:13" ht="12.75">
      <c r="A51" s="58" t="s">
        <v>83</v>
      </c>
      <c r="B51" s="56"/>
      <c r="C51" s="56"/>
      <c r="D51" s="56"/>
      <c r="E51" s="59">
        <v>0</v>
      </c>
      <c r="F51" s="57">
        <f>E51*E33</f>
        <v>0</v>
      </c>
      <c r="J51" s="20">
        <v>6</v>
      </c>
      <c r="K51" s="20"/>
      <c r="L51" s="23"/>
      <c r="M51" s="23"/>
    </row>
    <row r="52" spans="1:13" ht="12.75">
      <c r="A52" s="10" t="s">
        <v>33</v>
      </c>
      <c r="D52" s="5"/>
      <c r="F52" s="33">
        <f>F49+F50+F51</f>
        <v>8561.952000000001</v>
      </c>
      <c r="J52" s="20">
        <v>7</v>
      </c>
      <c r="K52" s="20"/>
      <c r="L52" s="23"/>
      <c r="M52" s="23"/>
    </row>
    <row r="53" spans="1:13" ht="12.75">
      <c r="A53" s="4" t="s">
        <v>16</v>
      </c>
      <c r="D53" s="5"/>
      <c r="J53" s="20">
        <v>8</v>
      </c>
      <c r="K53" s="20"/>
      <c r="L53" s="23"/>
      <c r="M53" s="23"/>
    </row>
    <row r="54" spans="1:13" ht="12.75">
      <c r="A54" t="s">
        <v>73</v>
      </c>
      <c r="D54" s="5">
        <v>0</v>
      </c>
      <c r="E54" t="s">
        <v>14</v>
      </c>
      <c r="F54" s="11">
        <f>E33*D54</f>
        <v>0</v>
      </c>
      <c r="J54" s="20">
        <v>9</v>
      </c>
      <c r="K54" s="20"/>
      <c r="L54" s="25"/>
      <c r="M54" s="25"/>
    </row>
    <row r="55" spans="1:13" ht="12.75">
      <c r="A55" s="46" t="s">
        <v>79</v>
      </c>
      <c r="B55" s="46"/>
      <c r="C55" s="46"/>
      <c r="D55" s="47">
        <v>0</v>
      </c>
      <c r="E55" s="46"/>
      <c r="F55" s="49">
        <v>0</v>
      </c>
      <c r="J55" s="20">
        <v>10</v>
      </c>
      <c r="K55" s="20"/>
      <c r="L55" s="25"/>
      <c r="M55" s="25"/>
    </row>
    <row r="56" spans="1:13" ht="12.75">
      <c r="A56" t="s">
        <v>78</v>
      </c>
      <c r="B56">
        <v>0</v>
      </c>
      <c r="C56" t="s">
        <v>13</v>
      </c>
      <c r="D56" s="5">
        <v>0</v>
      </c>
      <c r="E56" t="s">
        <v>14</v>
      </c>
      <c r="F56" s="5">
        <f>B56*D56</f>
        <v>0</v>
      </c>
      <c r="J56" s="20">
        <v>11</v>
      </c>
      <c r="K56" s="20"/>
      <c r="L56" s="25"/>
      <c r="M56" s="25"/>
    </row>
    <row r="57" spans="1:13" ht="12.75">
      <c r="A57" s="10" t="s">
        <v>17</v>
      </c>
      <c r="B57" s="10"/>
      <c r="C57" s="10"/>
      <c r="F57" s="33">
        <f>SUM(F54:F56)</f>
        <v>0</v>
      </c>
      <c r="J57" s="20">
        <v>12</v>
      </c>
      <c r="K57" s="20"/>
      <c r="L57" s="25"/>
      <c r="M57" s="25"/>
    </row>
    <row r="58" spans="1:13" ht="12.75">
      <c r="A58" s="4" t="s">
        <v>18</v>
      </c>
      <c r="B58" s="4"/>
      <c r="J58" s="20">
        <v>13</v>
      </c>
      <c r="K58" s="20"/>
      <c r="L58" s="25"/>
      <c r="M58" s="25"/>
    </row>
    <row r="59" spans="1:13" ht="12.75">
      <c r="A59" t="s">
        <v>19</v>
      </c>
      <c r="C59">
        <v>294676</v>
      </c>
      <c r="D59">
        <v>224780.8</v>
      </c>
      <c r="E59">
        <v>3205.8</v>
      </c>
      <c r="F59" s="36">
        <f>C59/D59*E59</f>
        <v>4202.637951284096</v>
      </c>
      <c r="J59" s="20">
        <v>14</v>
      </c>
      <c r="K59" s="20"/>
      <c r="L59" s="25"/>
      <c r="M59" s="25"/>
    </row>
    <row r="60" spans="1:13" ht="12.75">
      <c r="A60" t="s">
        <v>20</v>
      </c>
      <c r="F60" s="36">
        <f>M20</f>
        <v>3176.1639260400007</v>
      </c>
      <c r="J60" s="20">
        <v>15</v>
      </c>
      <c r="K60" s="20"/>
      <c r="L60" s="25"/>
      <c r="M60" s="25"/>
    </row>
    <row r="61" spans="1:13" ht="12.75">
      <c r="A61" t="s">
        <v>21</v>
      </c>
      <c r="F61" s="11">
        <f>M42</f>
        <v>22222.511608332003</v>
      </c>
      <c r="J61" s="20">
        <v>16</v>
      </c>
      <c r="K61" s="20"/>
      <c r="L61" s="25"/>
      <c r="M61" s="25"/>
    </row>
    <row r="62" spans="1:13" ht="12.75">
      <c r="A62" t="s">
        <v>70</v>
      </c>
      <c r="F62" s="5">
        <f>0*600*1.302</f>
        <v>0</v>
      </c>
      <c r="J62" s="20">
        <v>17</v>
      </c>
      <c r="K62" s="20"/>
      <c r="L62" s="25"/>
      <c r="M62" s="25"/>
    </row>
    <row r="63" spans="1:13" ht="12.75">
      <c r="A63" t="s">
        <v>22</v>
      </c>
      <c r="F63" s="5">
        <f>M70</f>
        <v>0</v>
      </c>
      <c r="J63" s="20">
        <v>18</v>
      </c>
      <c r="K63" s="20"/>
      <c r="L63" s="25"/>
      <c r="M63" s="25"/>
    </row>
    <row r="64" spans="1:13" ht="12.75">
      <c r="A64" t="s">
        <v>23</v>
      </c>
      <c r="F64" s="5"/>
      <c r="J64" s="20">
        <v>19</v>
      </c>
      <c r="K64" s="20"/>
      <c r="L64" s="25"/>
      <c r="M64" s="25"/>
    </row>
    <row r="65" spans="1:13" ht="12.75">
      <c r="A65" t="s">
        <v>24</v>
      </c>
      <c r="F65" s="5"/>
      <c r="J65" s="20">
        <v>20</v>
      </c>
      <c r="K65" s="20"/>
      <c r="L65" s="25"/>
      <c r="M65" s="25"/>
    </row>
    <row r="66" spans="2:13" ht="12.75">
      <c r="B66">
        <v>3205.8</v>
      </c>
      <c r="C66" t="s">
        <v>13</v>
      </c>
      <c r="D66" s="11">
        <v>0.24</v>
      </c>
      <c r="E66" t="s">
        <v>14</v>
      </c>
      <c r="F66" s="11">
        <f>B66*D66</f>
        <v>769.392</v>
      </c>
      <c r="J66" s="20">
        <v>21</v>
      </c>
      <c r="K66" s="20"/>
      <c r="L66" s="25"/>
      <c r="M66" s="25"/>
    </row>
    <row r="67" spans="1:13" ht="12.75">
      <c r="A67" s="56" t="s">
        <v>77</v>
      </c>
      <c r="B67" s="56"/>
      <c r="C67" s="56"/>
      <c r="D67" s="57"/>
      <c r="E67" s="56"/>
      <c r="F67" s="57">
        <v>0</v>
      </c>
      <c r="J67" s="20">
        <v>22</v>
      </c>
      <c r="K67" s="20"/>
      <c r="L67" s="25"/>
      <c r="M67" s="25"/>
    </row>
    <row r="68" spans="1:13" ht="12.75">
      <c r="A68" s="56" t="s">
        <v>84</v>
      </c>
      <c r="B68" s="56"/>
      <c r="C68" s="56"/>
      <c r="D68" s="57">
        <v>0</v>
      </c>
      <c r="E68" s="56"/>
      <c r="F68" s="57">
        <f>D68*E33</f>
        <v>0</v>
      </c>
      <c r="J68" s="20">
        <v>23</v>
      </c>
      <c r="K68" s="20"/>
      <c r="L68" s="25"/>
      <c r="M68" s="25"/>
    </row>
    <row r="69" spans="1:13" ht="12.75">
      <c r="A69" s="10" t="s">
        <v>25</v>
      </c>
      <c r="B69" s="10"/>
      <c r="C69" s="10"/>
      <c r="F69" s="33">
        <f>SUM(F59:F68)</f>
        <v>30370.7054856561</v>
      </c>
      <c r="J69" s="20">
        <v>24</v>
      </c>
      <c r="K69" s="20"/>
      <c r="L69" s="25"/>
      <c r="M69" s="25"/>
    </row>
    <row r="70" spans="1:13" ht="12.75">
      <c r="A70" s="4" t="s">
        <v>26</v>
      </c>
      <c r="J70" s="20"/>
      <c r="K70" s="20"/>
      <c r="L70" s="34" t="s">
        <v>63</v>
      </c>
      <c r="M70" s="35">
        <f>SUM(M46:M69)</f>
        <v>0</v>
      </c>
    </row>
    <row r="71" spans="1:6" ht="12.75">
      <c r="A71" t="s">
        <v>27</v>
      </c>
      <c r="B71">
        <v>3205.8</v>
      </c>
      <c r="C71" t="s">
        <v>65</v>
      </c>
      <c r="D71" s="5">
        <v>0.24</v>
      </c>
      <c r="E71" t="s">
        <v>14</v>
      </c>
      <c r="F71" s="11">
        <f>B71*D71</f>
        <v>769.392</v>
      </c>
    </row>
    <row r="72" spans="1:6" ht="12.75">
      <c r="A72" t="s">
        <v>28</v>
      </c>
      <c r="F72" s="5"/>
    </row>
    <row r="73" spans="1:6" ht="12.75">
      <c r="A73" s="7" t="s">
        <v>71</v>
      </c>
      <c r="F73" s="5"/>
    </row>
    <row r="74" spans="2:6" ht="12.75">
      <c r="B74">
        <v>3205.8</v>
      </c>
      <c r="C74" t="s">
        <v>13</v>
      </c>
      <c r="D74" s="11">
        <v>0.91</v>
      </c>
      <c r="E74" t="s">
        <v>14</v>
      </c>
      <c r="F74" s="11">
        <f>B74*D74</f>
        <v>2917.2780000000002</v>
      </c>
    </row>
    <row r="75" spans="1:6" ht="12.75">
      <c r="A75" s="10" t="s">
        <v>29</v>
      </c>
      <c r="F75" s="33">
        <f>F71+F74</f>
        <v>3686.67</v>
      </c>
    </row>
    <row r="76" ht="12.75">
      <c r="A76" s="4" t="s">
        <v>30</v>
      </c>
    </row>
    <row r="77" spans="1:6" ht="12.75">
      <c r="A77" s="7" t="s">
        <v>72</v>
      </c>
      <c r="B77" s="7"/>
      <c r="C77" s="7"/>
      <c r="D77" s="7"/>
      <c r="E77" s="7"/>
      <c r="F77" s="7"/>
    </row>
    <row r="78" spans="2:6" ht="12.75">
      <c r="B78">
        <v>3205.8</v>
      </c>
      <c r="C78" t="s">
        <v>13</v>
      </c>
      <c r="D78" s="11">
        <v>2.23</v>
      </c>
      <c r="E78" t="s">
        <v>14</v>
      </c>
      <c r="F78" s="11">
        <f>B78*D78</f>
        <v>7148.934</v>
      </c>
    </row>
    <row r="79" spans="1:6" ht="12.75">
      <c r="A79" s="10" t="s">
        <v>31</v>
      </c>
      <c r="F79" s="33">
        <f>SUM(F78)</f>
        <v>7148.934</v>
      </c>
    </row>
    <row r="80" spans="1:6" ht="12.75">
      <c r="A80" s="60" t="s">
        <v>76</v>
      </c>
      <c r="B80" s="56"/>
      <c r="C80" s="56"/>
      <c r="D80" s="59">
        <v>0</v>
      </c>
      <c r="E80" s="56"/>
      <c r="F80" s="61">
        <f>D80*E33</f>
        <v>0</v>
      </c>
    </row>
    <row r="81" spans="1:9" ht="12.75">
      <c r="A81" s="1" t="s">
        <v>32</v>
      </c>
      <c r="B81" s="1"/>
      <c r="F81" s="33">
        <f>F52+F57+F69+F75+F79+F80</f>
        <v>49768.261485656105</v>
      </c>
      <c r="I81" s="7"/>
    </row>
    <row r="82" spans="1:6" ht="12.75">
      <c r="A82" s="1" t="s">
        <v>74</v>
      </c>
      <c r="B82" s="37"/>
      <c r="C82" s="37">
        <v>0.058</v>
      </c>
      <c r="D82" s="1"/>
      <c r="E82" s="1"/>
      <c r="F82" s="33">
        <f>F81*5.8%</f>
        <v>2886.5591661680537</v>
      </c>
    </row>
    <row r="83" spans="1:6" ht="12.75">
      <c r="A83" s="1"/>
      <c r="B83" s="37" t="s">
        <v>127</v>
      </c>
      <c r="C83" s="37"/>
      <c r="D83" s="1"/>
      <c r="E83" s="54"/>
      <c r="F83" s="55">
        <v>1139.88</v>
      </c>
    </row>
    <row r="84" spans="1:6" ht="12.75">
      <c r="A84" s="1"/>
      <c r="B84" s="37" t="s">
        <v>128</v>
      </c>
      <c r="C84" s="37"/>
      <c r="D84" s="1"/>
      <c r="E84" s="54"/>
      <c r="F84" s="55">
        <v>192.48</v>
      </c>
    </row>
    <row r="85" spans="1:6" ht="12.75">
      <c r="A85" s="1"/>
      <c r="B85" s="37" t="s">
        <v>129</v>
      </c>
      <c r="C85" s="37"/>
      <c r="D85" s="1"/>
      <c r="E85" s="54"/>
      <c r="F85" s="55">
        <v>0</v>
      </c>
    </row>
    <row r="86" spans="1:6" ht="15">
      <c r="A86" s="12" t="s">
        <v>34</v>
      </c>
      <c r="B86" s="12"/>
      <c r="C86" s="12"/>
      <c r="D86" s="12"/>
      <c r="E86" s="12"/>
      <c r="F86" s="43">
        <f>F81+F82+F83+F84+F85</f>
        <v>53987.18065182416</v>
      </c>
    </row>
    <row r="87" spans="2:6" ht="12.75">
      <c r="B87" s="38" t="s">
        <v>66</v>
      </c>
      <c r="C87" s="39" t="s">
        <v>67</v>
      </c>
      <c r="D87" s="22" t="s">
        <v>68</v>
      </c>
      <c r="E87" s="22" t="s">
        <v>69</v>
      </c>
      <c r="F87" s="42" t="s">
        <v>133</v>
      </c>
    </row>
    <row r="88" spans="1:6" ht="12.75">
      <c r="A88" s="13"/>
      <c r="B88" s="40">
        <v>44348</v>
      </c>
      <c r="C88" s="41">
        <v>-137337</v>
      </c>
      <c r="D88" s="44">
        <f>F44</f>
        <v>46693.92</v>
      </c>
      <c r="E88" s="44">
        <f>F86</f>
        <v>53987.18065182416</v>
      </c>
      <c r="F88" s="45">
        <f>C88+D88-E88</f>
        <v>-144630.26065182415</v>
      </c>
    </row>
    <row r="90" spans="1:6" ht="13.5" thickBot="1">
      <c r="A90" t="s">
        <v>85</v>
      </c>
      <c r="C90" s="51">
        <v>44348</v>
      </c>
      <c r="D90" s="8" t="s">
        <v>86</v>
      </c>
      <c r="E90" s="51">
        <v>44377</v>
      </c>
      <c r="F90" t="s">
        <v>87</v>
      </c>
    </row>
    <row r="91" spans="1:7" ht="13.5" thickBot="1">
      <c r="A91" t="s">
        <v>88</v>
      </c>
      <c r="F91" s="52">
        <f>E88</f>
        <v>53987.18065182416</v>
      </c>
      <c r="G91" t="s">
        <v>14</v>
      </c>
    </row>
    <row r="92" ht="12.75">
      <c r="A92" t="s">
        <v>89</v>
      </c>
    </row>
    <row r="93" ht="12.75">
      <c r="A93" t="s">
        <v>90</v>
      </c>
    </row>
    <row r="94" ht="12.75">
      <c r="A94" t="s">
        <v>91</v>
      </c>
    </row>
    <row r="95" ht="12.75">
      <c r="A95" t="s">
        <v>92</v>
      </c>
    </row>
    <row r="96" ht="12.75">
      <c r="A96" t="s">
        <v>119</v>
      </c>
    </row>
    <row r="97" ht="12.75">
      <c r="A97" t="s">
        <v>120</v>
      </c>
    </row>
    <row r="98" ht="12.75">
      <c r="A98" t="s">
        <v>121</v>
      </c>
    </row>
    <row r="100" ht="12.75">
      <c r="B100" t="s">
        <v>122</v>
      </c>
    </row>
    <row r="102" ht="12.75">
      <c r="A102" t="s">
        <v>123</v>
      </c>
    </row>
    <row r="105" ht="12.75">
      <c r="A105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2017-08-21T12:45:27Z</cp:lastPrinted>
  <dcterms:created xsi:type="dcterms:W3CDTF">2008-08-18T07:30:19Z</dcterms:created>
  <dcterms:modified xsi:type="dcterms:W3CDTF">2022-02-09T08:45:27Z</dcterms:modified>
  <cp:category/>
  <cp:version/>
  <cp:contentType/>
  <cp:contentStatus/>
</cp:coreProperties>
</file>