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<sst xmlns="http://schemas.openxmlformats.org/spreadsheetml/2006/main" count="185" uniqueCount="156">
  <si>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</si>
  <si>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</si>
  <si>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</si>
  <si>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</si>
  <si>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</si>
  <si>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</si>
  <si>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</si>
  <si>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</si>
  <si>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</si>
  <si>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</si>
  <si>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</si>
  <si>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</si>
  <si>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</si>
  <si>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</si>
  <si>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</si>
  <si>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</si>
  <si>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</si>
  <si>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</si>
  <si>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</si>
  <si>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</si>
  <si>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</si>
  <si>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</si>
  <si>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</si>
  <si>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</si>
  <si>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</si>
  <si>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</si>
  <si>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</si>
  <si>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</si>
  <si>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</si>
  <si>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</si>
  <si>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</si>
  <si>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</si>
  <si>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</si>
  <si>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</si>
  <si>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</si>
  <si>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</si>
  <si>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</si>
  <si>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</si>
  <si>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</si>
  <si>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</si>
  <si>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</si>
  <si>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</si>
  <si>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</si>
  <si>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</si>
  <si>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</si>
  <si>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</si>
  <si>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</si>
  <si>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</si>
  <si>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</si>
  <si>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</si>
  <si>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</si>
  <si>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</si>
  <si>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</si>
  <si>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</si>
  <si>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</si>
  <si>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</si>
  <si>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</si>
  <si>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</si>
  <si>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</si>
  <si>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</si>
  <si>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</si>
  <si>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</si>
  <si>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</si>
  <si>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</si>
  <si>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</si>
  <si>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</si>
  <si>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</si>
  <si>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</si>
  <si>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</si>
  <si>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</si>
  <si>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</si>
  <si>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</si>
  <si>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</si>
  <si>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</si>
  <si>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</si>
  <si>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</si>
  <si>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</si>
  <si>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</si>
  <si>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</si>
  <si>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</si>
  <si>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</si>
  <si>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</si>
  <si>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</si>
  <si>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</si>
  <si>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</si>
  <si>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</si>
  <si>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</si>
  <si>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</si>
  <si>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</si>
  <si>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</si>
  <si>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</si>
  <si>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</si>
  <si>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</si>
  <si>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</si>
  <si>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</si>
  <si>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</si>
  <si>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</si>
  <si>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</si>
  <si>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</si>
  <si>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</si>
  <si>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</si>
  <si>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</si>
  <si>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</si>
  <si>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</si>
  <si>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</si>
  <si>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</si>
  <si>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</si>
  <si>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</si>
  <si>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</si>
  <si>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</si>
  <si>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</si>
  <si>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</si>
  <si>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</si>
  <si>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</si>
  <si>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</si>
  <si>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</si>
  <si>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</si>
  <si>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</si>
  <si>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</si>
  <si>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</si>
  <si>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</si>
  <si>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</si>
  <si>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</si>
  <si>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</si>
  <si>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</si>
  <si>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</si>
  <si>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</si>
  <si>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</si>
  <si>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</si>
  <si>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</si>
  <si>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</si>
  <si>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</si>
  <si>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2021г.</t>
  </si>
  <si>
    <t>декабрь</t>
  </si>
  <si>
    <t>за   ноябрь-декабрь  2021 г.</t>
  </si>
  <si>
    <t>ост.на 01.01</t>
  </si>
  <si>
    <t>замок</t>
  </si>
  <si>
    <t>1шт</t>
  </si>
  <si>
    <t xml:space="preserve">смена замка (1шт) </t>
  </si>
  <si>
    <t>установка хомута (5шт)</t>
  </si>
  <si>
    <t xml:space="preserve">хомут </t>
  </si>
  <si>
    <t>2шт</t>
  </si>
  <si>
    <t>изготовление и установка решетки со сваркой (окно)</t>
  </si>
  <si>
    <t>профиль</t>
  </si>
  <si>
    <t>12мп</t>
  </si>
  <si>
    <t>петли</t>
  </si>
  <si>
    <t>арматура</t>
  </si>
  <si>
    <t>4мп</t>
  </si>
  <si>
    <t>электроды</t>
  </si>
  <si>
    <t>8кг</t>
  </si>
  <si>
    <t>сетка</t>
  </si>
  <si>
    <t>1,5м2</t>
  </si>
  <si>
    <t>дюпель</t>
  </si>
  <si>
    <t>смена светильника (1шт) п-д2</t>
  </si>
  <si>
    <t>светильник</t>
  </si>
  <si>
    <t>20шт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</si>
</sst>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1">
      <selection activeCell="J67" sqref="J67:M104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11.12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8.77</v>
      </c>
      <c r="M14" s="48">
        <f t="shared" si="0"/>
        <v>1828.95322596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1564.09911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23.080000000000002</v>
      </c>
      <c r="M20" s="34">
        <f>SUM(M6:M19)</f>
        <v>4813.254327840001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138</v>
      </c>
      <c r="L24" s="53">
        <v>1.07</v>
      </c>
      <c r="M24" s="33">
        <f>L24*160.174*1.302*1.15</f>
        <v>256.61652731400005</v>
      </c>
    </row>
    <row r="25" spans="1:13" ht="12.75">
      <c r="A25" t="s">
        <v>113</v>
      </c>
      <c r="J25" s="35">
        <v>2</v>
      </c>
      <c r="K25" s="36" t="s">
        <v>139</v>
      </c>
      <c r="L25" s="53">
        <v>5</v>
      </c>
      <c r="M25" s="33">
        <f aca="true" t="shared" si="1" ref="M25:M44">L25*160.174*1.302*1.15</f>
        <v>1199.1426510000001</v>
      </c>
    </row>
    <row r="26" spans="1:13" ht="12.75">
      <c r="A26" t="s">
        <v>114</v>
      </c>
      <c r="J26" s="35">
        <v>3</v>
      </c>
      <c r="K26" s="36" t="s">
        <v>142</v>
      </c>
      <c r="L26" s="53">
        <v>4.25</v>
      </c>
      <c r="M26" s="33">
        <f t="shared" si="1"/>
        <v>1019.27125335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153</v>
      </c>
      <c r="L27" s="53">
        <v>0.89</v>
      </c>
      <c r="M27" s="33">
        <f t="shared" si="1"/>
        <v>213.44739187800002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115361.45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105241.42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0.9122754611700876</v>
      </c>
      <c r="J42" s="35">
        <v>19</v>
      </c>
      <c r="K42" s="36"/>
      <c r="L42" s="23"/>
      <c r="M42" s="33">
        <f t="shared" si="1"/>
        <v>0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118963.951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11.21</v>
      </c>
      <c r="M45" s="34">
        <f>SUM(M24:M44)</f>
        <v>2688.4778235420004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(6780+7956)*1.302</f>
        <v>19186.272</v>
      </c>
      <c r="J49" s="20">
        <v>1</v>
      </c>
      <c r="K49" s="20" t="s">
        <v>136</v>
      </c>
      <c r="L49" s="25" t="s">
        <v>137</v>
      </c>
      <c r="M49" s="25">
        <v>375.32</v>
      </c>
    </row>
    <row r="50" spans="1:13" ht="12.75">
      <c r="A50" s="6" t="s">
        <v>15</v>
      </c>
      <c r="F50" s="11">
        <f>(2182+2182)*1.302</f>
        <v>5681.928</v>
      </c>
      <c r="J50" s="20">
        <v>2</v>
      </c>
      <c r="K50" s="20" t="s">
        <v>140</v>
      </c>
      <c r="L50" s="25" t="s">
        <v>141</v>
      </c>
      <c r="M50" s="25">
        <f>2*485.78</f>
        <v>971.56</v>
      </c>
    </row>
    <row r="51" spans="1:13" ht="12.75">
      <c r="A51" s="60" t="s">
        <v>84</v>
      </c>
      <c r="B51" s="58"/>
      <c r="C51" s="58"/>
      <c r="D51" s="58"/>
      <c r="E51" s="61">
        <v>1.1</v>
      </c>
      <c r="F51" s="59">
        <f>E51*E33</f>
        <v>4021.6000000000004</v>
      </c>
      <c r="J51" s="20">
        <v>3</v>
      </c>
      <c r="K51" s="20" t="s">
        <v>140</v>
      </c>
      <c r="L51" s="25" t="s">
        <v>137</v>
      </c>
      <c r="M51" s="25">
        <v>604.55</v>
      </c>
    </row>
    <row r="52" spans="1:13" ht="12.75">
      <c r="A52" s="4" t="s">
        <v>74</v>
      </c>
      <c r="F52" s="32">
        <f>F49+F50+F51</f>
        <v>28889.800000000003</v>
      </c>
      <c r="J52" s="20">
        <v>4</v>
      </c>
      <c r="K52" s="20" t="s">
        <v>140</v>
      </c>
      <c r="L52" s="25" t="s">
        <v>141</v>
      </c>
      <c r="M52" s="25">
        <f>2*185</f>
        <v>370</v>
      </c>
    </row>
    <row r="53" spans="1:13" ht="12.75">
      <c r="A53" s="4" t="s">
        <v>16</v>
      </c>
      <c r="F53" t="s">
        <v>73</v>
      </c>
      <c r="J53" s="20">
        <v>5</v>
      </c>
      <c r="K53" s="20" t="s">
        <v>143</v>
      </c>
      <c r="L53" s="25" t="s">
        <v>144</v>
      </c>
      <c r="M53" s="25">
        <f>12*205</f>
        <v>2460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 t="s">
        <v>145</v>
      </c>
      <c r="L54" s="25" t="s">
        <v>141</v>
      </c>
      <c r="M54" s="25">
        <v>140</v>
      </c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7</v>
      </c>
      <c r="K55" s="20" t="s">
        <v>146</v>
      </c>
      <c r="L55" s="25" t="s">
        <v>147</v>
      </c>
      <c r="M55" s="48">
        <f>5.64*73.51</f>
        <v>414.5964</v>
      </c>
    </row>
    <row r="56" spans="1:13" ht="12.75">
      <c r="A56" s="4" t="s">
        <v>17</v>
      </c>
      <c r="B56" s="10"/>
      <c r="C56" s="10"/>
      <c r="F56" s="32">
        <f>SUM(F54:F55)</f>
        <v>619.7</v>
      </c>
      <c r="J56" s="20">
        <v>8</v>
      </c>
      <c r="K56" s="20" t="s">
        <v>148</v>
      </c>
      <c r="L56" s="25" t="s">
        <v>149</v>
      </c>
      <c r="M56" s="25">
        <f>8*227.6</f>
        <v>1820.8</v>
      </c>
    </row>
    <row r="57" spans="1:13" ht="12.75">
      <c r="A57" s="4" t="s">
        <v>18</v>
      </c>
      <c r="B57" s="4"/>
      <c r="J57" s="20">
        <v>9</v>
      </c>
      <c r="K57" s="57" t="s">
        <v>150</v>
      </c>
      <c r="L57" s="25" t="s">
        <v>151</v>
      </c>
      <c r="M57" s="25">
        <f>1.5*249.79</f>
        <v>374.685</v>
      </c>
    </row>
    <row r="58" spans="1:13" ht="12.75">
      <c r="A58" t="s">
        <v>19</v>
      </c>
      <c r="C58" s="49">
        <v>599988</v>
      </c>
      <c r="D58">
        <v>224780.8</v>
      </c>
      <c r="E58">
        <v>3654.2</v>
      </c>
      <c r="F58" s="37">
        <f>C58/D58*E58</f>
        <v>9753.8408511759</v>
      </c>
      <c r="J58" s="20">
        <v>10</v>
      </c>
      <c r="K58" s="20" t="s">
        <v>152</v>
      </c>
      <c r="L58" s="25" t="s">
        <v>155</v>
      </c>
      <c r="M58" s="25">
        <f>20*0.55</f>
        <v>11</v>
      </c>
    </row>
    <row r="59" spans="1:13" ht="14.25" customHeight="1">
      <c r="A59" t="s">
        <v>20</v>
      </c>
      <c r="F59" s="37">
        <f>M20</f>
        <v>4813.254327840001</v>
      </c>
      <c r="J59" s="20">
        <v>11</v>
      </c>
      <c r="K59" s="20" t="s">
        <v>154</v>
      </c>
      <c r="L59" s="25" t="s">
        <v>137</v>
      </c>
      <c r="M59" s="25">
        <v>205.8</v>
      </c>
    </row>
    <row r="60" spans="1:13" ht="12.75">
      <c r="A60" t="s">
        <v>21</v>
      </c>
      <c r="F60" s="11">
        <f>M45</f>
        <v>2688.4778235420004</v>
      </c>
      <c r="J60" s="20">
        <v>12</v>
      </c>
      <c r="K60" s="20"/>
      <c r="L60" s="25"/>
      <c r="M60" s="25"/>
    </row>
    <row r="61" spans="1:13" ht="12.75">
      <c r="A61" t="s">
        <v>70</v>
      </c>
      <c r="F61" s="5">
        <f>0*600*1.302</f>
        <v>0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M67</f>
        <v>7748.311400000001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2:13" ht="12.75">
      <c r="B65">
        <f>E33</f>
        <v>3656</v>
      </c>
      <c r="C65" t="s">
        <v>13</v>
      </c>
      <c r="D65" s="11">
        <v>0.13</v>
      </c>
      <c r="E65" t="s">
        <v>14</v>
      </c>
      <c r="F65" s="11">
        <f>B65*D65</f>
        <v>475.28000000000003</v>
      </c>
      <c r="J65" s="20">
        <v>17</v>
      </c>
      <c r="K65" s="20"/>
      <c r="L65" s="25"/>
      <c r="M65" s="25"/>
    </row>
    <row r="66" spans="1:13" ht="12.75">
      <c r="A66" s="58" t="s">
        <v>76</v>
      </c>
      <c r="B66" s="58"/>
      <c r="C66" s="58"/>
      <c r="D66" s="59"/>
      <c r="E66" s="58"/>
      <c r="F66" s="59">
        <v>0</v>
      </c>
      <c r="J66" s="20">
        <v>18</v>
      </c>
      <c r="K66" s="20"/>
      <c r="L66" s="25"/>
      <c r="M66" s="25"/>
    </row>
    <row r="67" spans="1:13" ht="12.75">
      <c r="A67" s="58" t="s">
        <v>85</v>
      </c>
      <c r="B67" s="58"/>
      <c r="C67" s="58"/>
      <c r="D67" s="59">
        <v>1.39</v>
      </c>
      <c r="E67" s="58"/>
      <c r="F67" s="59">
        <f>D67*E33</f>
        <v>5081.839999999999</v>
      </c>
      <c r="J67" s="20"/>
      <c r="K67" s="20"/>
      <c r="L67" s="31" t="s">
        <v>63</v>
      </c>
      <c r="M67" s="28">
        <f>SUM(M49:M66)</f>
        <v>7748.311400000001</v>
      </c>
    </row>
    <row r="68" spans="1:6" ht="12.75">
      <c r="A68" s="4" t="s">
        <v>25</v>
      </c>
      <c r="B68" s="10"/>
      <c r="C68" s="10"/>
      <c r="F68" s="32">
        <f>SUM(F58:F67)</f>
        <v>30561.004402557905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0.48</v>
      </c>
      <c r="E70" t="s">
        <v>14</v>
      </c>
      <c r="F70" s="11">
        <f>B70*D70</f>
        <v>1754.8799999999999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2.33</v>
      </c>
      <c r="E73" t="s">
        <v>14</v>
      </c>
      <c r="F73" s="11">
        <f>B73*D73</f>
        <v>8518.48</v>
      </c>
    </row>
    <row r="74" spans="1:6" ht="12.75">
      <c r="A74" s="4" t="s">
        <v>29</v>
      </c>
      <c r="F74" s="32">
        <f>F70+F73</f>
        <v>10273.359999999999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5.33</v>
      </c>
      <c r="E77" t="s">
        <v>14</v>
      </c>
      <c r="F77" s="11">
        <f>B77*D77</f>
        <v>19486.48</v>
      </c>
    </row>
    <row r="78" spans="1:6" ht="12.75">
      <c r="A78" s="4" t="s">
        <v>31</v>
      </c>
      <c r="F78" s="32">
        <f>SUM(F77)</f>
        <v>19486.48</v>
      </c>
    </row>
    <row r="79" spans="1:6" ht="12.75">
      <c r="A79" s="62" t="s">
        <v>79</v>
      </c>
      <c r="B79" s="58"/>
      <c r="C79" s="58"/>
      <c r="D79" s="61">
        <v>2.24</v>
      </c>
      <c r="E79" s="58"/>
      <c r="F79" s="63">
        <f>D79*E33</f>
        <v>8189.4400000000005</v>
      </c>
    </row>
    <row r="80" spans="1:6" ht="12.75">
      <c r="A80" s="1" t="s">
        <v>32</v>
      </c>
      <c r="B80" s="1"/>
      <c r="F80" s="32">
        <f>F52+F56+F68+F74+F78+F79</f>
        <v>98019.78440255791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5685.1474953483585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f>14737.08+21407.12</f>
        <v>36144.2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140433.51189790625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44866</v>
      </c>
      <c r="C87" s="42">
        <v>90400</v>
      </c>
      <c r="D87" s="45">
        <f>F44</f>
        <v>118963.951</v>
      </c>
      <c r="E87" s="45">
        <f>F85</f>
        <v>140433.51189790625</v>
      </c>
      <c r="F87" s="46">
        <f>C87+D87-E87</f>
        <v>68930.43910209375</v>
      </c>
    </row>
    <row r="89" spans="1:6" ht="13.5" thickBot="1">
      <c r="A89" t="s">
        <v>86</v>
      </c>
      <c r="C89" s="51">
        <v>44501</v>
      </c>
      <c r="D89" s="8" t="s">
        <v>87</v>
      </c>
      <c r="E89" s="51">
        <v>44560</v>
      </c>
      <c r="F89" t="s">
        <v>88</v>
      </c>
    </row>
    <row r="90" spans="1:7" ht="13.5" thickBot="1">
      <c r="A90" t="s">
        <v>89</v>
      </c>
      <c r="F90" s="52">
        <f>E87</f>
        <v>140433.51189790625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2022-03-15T05:49:52Z</dcterms:modified>
  <cp:category/>
  <cp:version/>
  <cp:contentType/>
  <cp:contentStatus/>
</cp:coreProperties>
</file>