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<sst xmlns="http://schemas.openxmlformats.org/spreadsheetml/2006/main" count="166" uniqueCount="143">
  <si>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</si>
  <si>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</si>
  <si>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</si>
  <si>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</si>
  <si>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</si>
  <si>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</si>
  <si>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</si>
  <si>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</si>
  <si>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</si>
  <si>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</si>
  <si>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</si>
  <si>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</si>
  <si>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</si>
  <si>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</si>
  <si>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</si>
  <si>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</si>
  <si>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</si>
  <si>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</si>
  <si>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</si>
  <si>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</si>
  <si>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</si>
  <si>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</si>
  <si>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</si>
  <si>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</si>
  <si>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</si>
  <si>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</si>
  <si>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</si>
  <si>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</si>
  <si>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</si>
  <si>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</si>
  <si>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</si>
  <si>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</si>
  <si>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</si>
  <si>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</si>
  <si>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</si>
  <si>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</si>
  <si>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</si>
  <si>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</si>
  <si>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</si>
  <si>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</si>
  <si>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</si>
  <si>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</si>
  <si>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</si>
  <si>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</si>
  <si>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</si>
  <si>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</si>
  <si>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</si>
  <si>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</si>
  <si>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</si>
  <si>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</si>
  <si>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</si>
  <si>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</si>
  <si>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</si>
  <si>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</si>
  <si>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</si>
  <si>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</si>
  <si>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</si>
  <si>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</si>
  <si>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</si>
  <si>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</si>
  <si>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</si>
  <si>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</si>
  <si>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</si>
  <si>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</si>
  <si>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</si>
  <si>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</si>
  <si>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</si>
  <si>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д.22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</si>
  <si>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</si>
  <si>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</si>
  <si>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</si>
  <si>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</si>
  <si>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</si>
  <si>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</si>
  <si>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</si>
  <si>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</si>
  <si>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</si>
  <si>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</si>
  <si>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</si>
  <si>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</si>
  <si>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</si>
  <si>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Кровли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</si>
  <si>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</si>
  <si>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</si>
  <si>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</si>
  <si>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</si>
  <si>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</si>
  <si>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</si>
  <si>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</si>
  <si>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</si>
  <si>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</si>
  <si>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</si>
  <si>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</si>
  <si>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</si>
  <si>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</si>
  <si>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</si>
  <si>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</si>
  <si>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</si>
  <si>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</si>
  <si>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</si>
  <si>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</si>
  <si>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</si>
  <si>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</si>
  <si>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</si>
  <si>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</si>
  <si>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</si>
  <si>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</si>
  <si>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</si>
  <si>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</si>
  <si>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</si>
  <si>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</si>
  <si>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</si>
  <si>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</si>
  <si>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</si>
  <si>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</si>
  <si>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</si>
  <si>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</si>
  <si>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</si>
  <si>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</si>
  <si>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</si>
  <si>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</si>
  <si>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</si>
  <si>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</si>
  <si>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</si>
  <si>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</si>
  <si>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</si>
  <si>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</si>
  <si>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</si>
  <si>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</si>
  <si>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</si>
  <si>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Горгаз (техобслуживание и ремонт)</t>
  </si>
  <si>
    <t>2021г.</t>
  </si>
  <si>
    <t>декабрь</t>
  </si>
  <si>
    <t>за   ноябрь-декабрь  2021 г.</t>
  </si>
  <si>
    <t>ост.на 01.01</t>
  </si>
  <si>
    <t>смена цанг (4шт)</t>
  </si>
  <si>
    <t>цанга 20</t>
  </si>
  <si>
    <t>4шт</t>
  </si>
  <si>
    <t>смена ламп (8шт) п-д5</t>
  </si>
  <si>
    <t>лампа</t>
  </si>
  <si>
    <t>смена ламп (4шт) п-д2,5</t>
  </si>
  <si>
    <t>смена ламп (1шт) п-д5</t>
  </si>
  <si>
    <t>13шт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</si>
</sst>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2" borderId="16" xfId="0" applyFill="1" applyBorder="1" applyAlignment="1">
      <alignment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16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ont="1" applyFill="1" applyAlignment="1">
      <alignment/>
    </xf>
    <xf numFmtId="2" fontId="0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zoomScale="90" zoomScaleNormal="90" zoomScalePageLayoutView="0" workbookViewId="0" topLeftCell="A16">
      <selection activeCell="M51" sqref="M51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1.37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84</v>
      </c>
      <c r="D2" s="8">
        <v>11.12</v>
      </c>
      <c r="K2" s="5" t="s">
        <v>133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81</v>
      </c>
      <c r="L6" s="25">
        <v>0</v>
      </c>
      <c r="M6" s="44">
        <f>L6*160.174*1.302</f>
        <v>0</v>
      </c>
    </row>
    <row r="7" spans="2:13" ht="12.75">
      <c r="B7" t="s">
        <v>88</v>
      </c>
      <c r="C7" s="1" t="s">
        <v>89</v>
      </c>
      <c r="D7" s="8">
        <v>22</v>
      </c>
      <c r="J7" s="14">
        <v>2</v>
      </c>
      <c r="K7" s="14" t="s">
        <v>44</v>
      </c>
      <c r="L7" s="14"/>
      <c r="M7" s="44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4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4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4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0</v>
      </c>
      <c r="M11" s="44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4">
        <f t="shared" si="0"/>
        <v>0</v>
      </c>
    </row>
    <row r="13" spans="5:13" ht="12.75">
      <c r="E13" t="s">
        <v>94</v>
      </c>
      <c r="J13" s="16"/>
      <c r="K13" s="18" t="s">
        <v>78</v>
      </c>
      <c r="L13" s="23">
        <v>3.48</v>
      </c>
      <c r="M13" s="44">
        <f t="shared" si="0"/>
        <v>725.74198704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4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4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0</v>
      </c>
      <c r="M16" s="44">
        <f t="shared" si="0"/>
        <v>0</v>
      </c>
    </row>
    <row r="17" spans="5:13" ht="12.75">
      <c r="E17" t="s">
        <v>98</v>
      </c>
      <c r="J17" s="15" t="s">
        <v>54</v>
      </c>
      <c r="K17" s="26" t="s">
        <v>80</v>
      </c>
      <c r="L17" s="21">
        <v>0</v>
      </c>
      <c r="M17" s="44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2.25</v>
      </c>
      <c r="M18" s="44">
        <f t="shared" si="0"/>
        <v>469.229733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4">
        <f t="shared" si="0"/>
        <v>104.27327400000001</v>
      </c>
    </row>
    <row r="20" spans="1:13" ht="12.75">
      <c r="A20" t="s">
        <v>101</v>
      </c>
      <c r="J20" s="20"/>
      <c r="K20" s="27" t="s">
        <v>58</v>
      </c>
      <c r="L20" s="28">
        <f>SUM(L6:L19)</f>
        <v>6.23</v>
      </c>
      <c r="M20" s="33">
        <f>SUM(M6:M19)</f>
        <v>1299.2449940400002</v>
      </c>
    </row>
    <row r="21" spans="1:11" ht="12.75">
      <c r="A21" t="s">
        <v>126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52" t="s">
        <v>135</v>
      </c>
      <c r="L24" s="55">
        <v>4.2</v>
      </c>
      <c r="M24" s="49">
        <f aca="true" t="shared" si="1" ref="M24:M44">L24*160.174*1.302*1.15</f>
        <v>1007.27982684</v>
      </c>
    </row>
    <row r="25" spans="1:13" ht="12.75">
      <c r="A25" t="s">
        <v>105</v>
      </c>
      <c r="J25" s="20">
        <v>2</v>
      </c>
      <c r="K25" s="52" t="s">
        <v>138</v>
      </c>
      <c r="L25" s="44">
        <f>0.08*7.1</f>
        <v>0.568</v>
      </c>
      <c r="M25" s="49">
        <f t="shared" si="1"/>
        <v>136.2226051536</v>
      </c>
    </row>
    <row r="26" spans="1:13" ht="12.75">
      <c r="A26" t="s">
        <v>106</v>
      </c>
      <c r="J26" s="20">
        <v>3</v>
      </c>
      <c r="K26" s="52" t="s">
        <v>140</v>
      </c>
      <c r="L26" s="44">
        <v>0.28</v>
      </c>
      <c r="M26" s="49">
        <f t="shared" si="1"/>
        <v>67.15198845600001</v>
      </c>
    </row>
    <row r="27" spans="1:13" ht="12.75">
      <c r="A27" s="46" t="s">
        <v>107</v>
      </c>
      <c r="B27" s="46"/>
      <c r="C27" s="46"/>
      <c r="D27" s="46"/>
      <c r="E27" s="46"/>
      <c r="F27" s="46"/>
      <c r="G27" s="46"/>
      <c r="J27" s="20">
        <v>4</v>
      </c>
      <c r="K27" s="52" t="s">
        <v>141</v>
      </c>
      <c r="L27" s="50">
        <v>0.07</v>
      </c>
      <c r="M27" s="49">
        <f t="shared" si="1"/>
        <v>16.787997114000003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49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52"/>
      <c r="L29" s="25"/>
      <c r="M29" s="49">
        <f t="shared" si="1"/>
        <v>0</v>
      </c>
    </row>
    <row r="30" spans="10:13" ht="12.75">
      <c r="J30" s="20">
        <v>7</v>
      </c>
      <c r="K30" s="20"/>
      <c r="L30" s="44"/>
      <c r="M30" s="49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49">
        <f t="shared" si="1"/>
        <v>0</v>
      </c>
    </row>
    <row r="32" spans="10:13" ht="12.75">
      <c r="J32" s="20">
        <v>9</v>
      </c>
      <c r="K32" s="52"/>
      <c r="L32" s="25"/>
      <c r="M32" s="49">
        <f t="shared" si="1"/>
        <v>0</v>
      </c>
    </row>
    <row r="33" spans="1:13" ht="12.75">
      <c r="A33" t="s">
        <v>1</v>
      </c>
      <c r="E33">
        <v>3122.1</v>
      </c>
      <c r="F33" t="s">
        <v>66</v>
      </c>
      <c r="J33" s="20">
        <v>10</v>
      </c>
      <c r="K33" s="20"/>
      <c r="L33" s="25"/>
      <c r="M33" s="49">
        <f t="shared" si="1"/>
        <v>0</v>
      </c>
    </row>
    <row r="34" spans="1:13" ht="12.75">
      <c r="A34" t="s">
        <v>2</v>
      </c>
      <c r="E34">
        <v>869.5</v>
      </c>
      <c r="F34" t="s">
        <v>66</v>
      </c>
      <c r="J34" s="20">
        <v>11</v>
      </c>
      <c r="K34" s="20"/>
      <c r="L34" s="25"/>
      <c r="M34" s="49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49">
        <f t="shared" si="1"/>
        <v>0</v>
      </c>
    </row>
    <row r="36" spans="1:13" ht="12.75">
      <c r="A36" t="s">
        <v>4</v>
      </c>
      <c r="E36">
        <v>317</v>
      </c>
      <c r="F36" t="s">
        <v>66</v>
      </c>
      <c r="J36" s="20">
        <v>13</v>
      </c>
      <c r="K36" s="20"/>
      <c r="L36" s="25"/>
      <c r="M36" s="49">
        <f t="shared" si="1"/>
        <v>0</v>
      </c>
    </row>
    <row r="37" spans="10:13" ht="12.75">
      <c r="J37" s="20">
        <v>14</v>
      </c>
      <c r="K37" s="20"/>
      <c r="L37" s="25"/>
      <c r="M37" s="49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49">
        <f t="shared" si="1"/>
        <v>0</v>
      </c>
    </row>
    <row r="39" spans="10:13" ht="12.75">
      <c r="J39" s="20">
        <v>16</v>
      </c>
      <c r="K39" s="20"/>
      <c r="L39" s="25"/>
      <c r="M39" s="49">
        <f t="shared" si="1"/>
        <v>0</v>
      </c>
    </row>
    <row r="40" spans="1:13" ht="12.75">
      <c r="A40" s="2" t="s">
        <v>6</v>
      </c>
      <c r="F40" s="11">
        <v>104105.36</v>
      </c>
      <c r="J40" s="20">
        <v>17</v>
      </c>
      <c r="K40" s="20"/>
      <c r="L40" s="25"/>
      <c r="M40" s="49">
        <f t="shared" si="1"/>
        <v>0</v>
      </c>
    </row>
    <row r="41" spans="1:13" ht="12.75">
      <c r="A41" t="s">
        <v>7</v>
      </c>
      <c r="F41" s="5">
        <v>88409.16</v>
      </c>
      <c r="J41" s="20">
        <v>18</v>
      </c>
      <c r="K41" s="20"/>
      <c r="L41" s="25"/>
      <c r="M41" s="49">
        <f t="shared" si="1"/>
        <v>0</v>
      </c>
    </row>
    <row r="42" spans="2:13" ht="12.75">
      <c r="B42" t="s">
        <v>8</v>
      </c>
      <c r="F42" s="9">
        <f>F41/F40</f>
        <v>0.849227743893302</v>
      </c>
      <c r="J42" s="20">
        <v>19</v>
      </c>
      <c r="K42" s="20"/>
      <c r="L42" s="25"/>
      <c r="M42" s="49">
        <f t="shared" si="1"/>
        <v>0</v>
      </c>
    </row>
    <row r="43" spans="1:13" ht="12.75">
      <c r="A43" t="s">
        <v>125</v>
      </c>
      <c r="F43" s="5">
        <f>250+400+250</f>
        <v>900</v>
      </c>
      <c r="J43" s="20">
        <v>20</v>
      </c>
      <c r="K43" s="20"/>
      <c r="L43" s="25"/>
      <c r="M43" s="49">
        <f t="shared" si="1"/>
        <v>0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89309.16</v>
      </c>
      <c r="J44" s="20">
        <v>21</v>
      </c>
      <c r="K44" s="20"/>
      <c r="L44" s="25"/>
      <c r="M44" s="49">
        <f t="shared" si="1"/>
        <v>0</v>
      </c>
    </row>
    <row r="45" spans="10:13" ht="12.75">
      <c r="J45" s="20"/>
      <c r="K45" s="30" t="s">
        <v>58</v>
      </c>
      <c r="L45" s="28">
        <f>SUM(L24:L44)</f>
        <v>5.118</v>
      </c>
      <c r="M45" s="33">
        <f>SUM(M24:M44)</f>
        <v>1227.4424175636002</v>
      </c>
    </row>
    <row r="46" spans="2:11" ht="12.75">
      <c r="B46" s="1" t="s">
        <v>10</v>
      </c>
      <c r="C46" s="1"/>
      <c r="K46" s="1" t="s">
        <v>62</v>
      </c>
    </row>
    <row r="47" spans="10:13" ht="12.75">
      <c r="J47" s="22" t="s">
        <v>36</v>
      </c>
      <c r="K47" s="22"/>
      <c r="L47" s="22" t="s">
        <v>63</v>
      </c>
      <c r="M47" s="22" t="s">
        <v>42</v>
      </c>
    </row>
    <row r="48" spans="1:13" ht="12.75">
      <c r="A48" s="4" t="s">
        <v>11</v>
      </c>
      <c r="B48" s="4"/>
      <c r="C48" s="4"/>
      <c r="D48" s="4"/>
      <c r="E48" s="4"/>
      <c r="F48" s="4"/>
      <c r="J48" s="23" t="s">
        <v>37</v>
      </c>
      <c r="K48" s="23" t="s">
        <v>38</v>
      </c>
      <c r="L48" s="23"/>
      <c r="M48" s="23" t="s">
        <v>64</v>
      </c>
    </row>
    <row r="49" spans="1:13" ht="12.75">
      <c r="A49" t="s">
        <v>12</v>
      </c>
      <c r="F49" s="11">
        <f>(5815+5815)*1.302</f>
        <v>15142.26</v>
      </c>
      <c r="J49" s="20">
        <v>1</v>
      </c>
      <c r="K49" s="20" t="s">
        <v>136</v>
      </c>
      <c r="L49" s="25" t="s">
        <v>137</v>
      </c>
      <c r="M49" s="51">
        <f>4*243</f>
        <v>972</v>
      </c>
    </row>
    <row r="50" spans="1:13" ht="12.75">
      <c r="A50" s="6" t="s">
        <v>15</v>
      </c>
      <c r="F50" s="11">
        <f>(1745+1745)*1.302</f>
        <v>4543.9800000000005</v>
      </c>
      <c r="J50" s="20">
        <v>2</v>
      </c>
      <c r="K50" s="20" t="s">
        <v>139</v>
      </c>
      <c r="L50" s="25" t="s">
        <v>142</v>
      </c>
      <c r="M50" s="25">
        <f>13*11.56</f>
        <v>150.28</v>
      </c>
    </row>
    <row r="51" spans="1:13" ht="12.75">
      <c r="A51" s="60" t="s">
        <v>82</v>
      </c>
      <c r="B51" s="56"/>
      <c r="C51" s="56"/>
      <c r="D51" s="56"/>
      <c r="E51" s="61">
        <v>1.1</v>
      </c>
      <c r="F51" s="57">
        <f>E51*E33</f>
        <v>3434.3100000000004</v>
      </c>
      <c r="J51" s="20">
        <v>3</v>
      </c>
      <c r="K51" s="20"/>
      <c r="L51" s="25"/>
      <c r="M51" s="44"/>
    </row>
    <row r="52" spans="1:13" ht="12.75">
      <c r="A52" s="4" t="s">
        <v>34</v>
      </c>
      <c r="F52" s="32">
        <f>F49+F50+F51</f>
        <v>23120.550000000003</v>
      </c>
      <c r="J52" s="20">
        <v>4</v>
      </c>
      <c r="K52" s="20"/>
      <c r="L52" s="25"/>
      <c r="M52" s="25"/>
    </row>
    <row r="53" spans="1:13" ht="12.75">
      <c r="A53" s="4" t="s">
        <v>16</v>
      </c>
      <c r="J53" s="20">
        <v>5</v>
      </c>
      <c r="K53" s="20"/>
      <c r="L53" s="25"/>
      <c r="M53" s="44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6</v>
      </c>
      <c r="K54" s="20"/>
      <c r="L54" s="25"/>
      <c r="M54" s="25"/>
    </row>
    <row r="55" spans="1:13" ht="12.75">
      <c r="A55" t="s">
        <v>77</v>
      </c>
      <c r="B55">
        <v>869.5</v>
      </c>
      <c r="C55" t="s">
        <v>13</v>
      </c>
      <c r="D55" s="5">
        <v>0.5</v>
      </c>
      <c r="E55" t="s">
        <v>14</v>
      </c>
      <c r="F55" s="11">
        <f>B55*D55</f>
        <v>434.75</v>
      </c>
      <c r="J55" s="20">
        <v>7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434.75</v>
      </c>
      <c r="J56" s="20">
        <v>8</v>
      </c>
      <c r="K56" s="20"/>
      <c r="L56" s="25"/>
      <c r="M56" s="25"/>
    </row>
    <row r="57" spans="1:13" ht="12.75">
      <c r="A57" s="4" t="s">
        <v>18</v>
      </c>
      <c r="B57" s="4"/>
      <c r="J57" s="20">
        <v>9</v>
      </c>
      <c r="K57" s="20"/>
      <c r="L57" s="25"/>
      <c r="M57" s="25"/>
    </row>
    <row r="58" spans="1:13" ht="12.75">
      <c r="A58" t="s">
        <v>19</v>
      </c>
      <c r="C58" s="45">
        <v>599988</v>
      </c>
      <c r="D58">
        <v>224780.8</v>
      </c>
      <c r="E58">
        <v>3122.1</v>
      </c>
      <c r="F58" s="34">
        <f>C58/D58*E58</f>
        <v>8333.552219762541</v>
      </c>
      <c r="J58" s="20">
        <v>10</v>
      </c>
      <c r="K58" s="20"/>
      <c r="L58" s="25"/>
      <c r="M58" s="25"/>
    </row>
    <row r="59" spans="1:13" ht="12.75">
      <c r="A59" t="s">
        <v>20</v>
      </c>
      <c r="F59" s="34">
        <f>M20</f>
        <v>1299.2449940400002</v>
      </c>
      <c r="J59" s="20">
        <v>11</v>
      </c>
      <c r="K59" s="20"/>
      <c r="L59" s="25"/>
      <c r="M59" s="25"/>
    </row>
    <row r="60" spans="1:13" ht="12.75">
      <c r="A60" t="s">
        <v>21</v>
      </c>
      <c r="F60" s="11">
        <f>M45</f>
        <v>1227.4424175636002</v>
      </c>
      <c r="J60" s="20">
        <v>12</v>
      </c>
      <c r="K60" s="20"/>
      <c r="L60" s="25"/>
      <c r="M60" s="25"/>
    </row>
    <row r="61" spans="1:13" ht="12.75">
      <c r="A61" t="s">
        <v>73</v>
      </c>
      <c r="F61" s="5">
        <f>1*600*1.302</f>
        <v>781.2</v>
      </c>
      <c r="J61" s="20">
        <v>13</v>
      </c>
      <c r="K61" s="20"/>
      <c r="L61" s="25"/>
      <c r="M61" s="25"/>
    </row>
    <row r="62" spans="1:13" ht="12.75">
      <c r="A62" t="s">
        <v>22</v>
      </c>
      <c r="F62" s="5">
        <f>M75</f>
        <v>1122.28</v>
      </c>
      <c r="J62" s="20">
        <v>14</v>
      </c>
      <c r="K62" s="20"/>
      <c r="L62" s="25"/>
      <c r="M62" s="25"/>
    </row>
    <row r="63" spans="1:13" ht="12.75">
      <c r="A63" t="s">
        <v>23</v>
      </c>
      <c r="F63" s="5"/>
      <c r="J63" s="20">
        <v>15</v>
      </c>
      <c r="K63" s="20"/>
      <c r="L63" s="25"/>
      <c r="M63" s="25"/>
    </row>
    <row r="64" spans="1:13" ht="12.75">
      <c r="A64" t="s">
        <v>24</v>
      </c>
      <c r="F64" s="5"/>
      <c r="J64" s="20">
        <v>16</v>
      </c>
      <c r="K64" s="20"/>
      <c r="L64" s="25"/>
      <c r="M64" s="25"/>
    </row>
    <row r="65" spans="1:13" ht="12.75">
      <c r="A65" s="56"/>
      <c r="B65" s="56">
        <v>3122.1</v>
      </c>
      <c r="C65" s="56" t="s">
        <v>13</v>
      </c>
      <c r="D65" s="57">
        <v>0.13</v>
      </c>
      <c r="E65" s="56" t="s">
        <v>14</v>
      </c>
      <c r="F65" s="57">
        <f>B65*D65</f>
        <v>405.873</v>
      </c>
      <c r="J65" s="20">
        <v>17</v>
      </c>
      <c r="K65" s="20"/>
      <c r="L65" s="25"/>
      <c r="M65" s="25"/>
    </row>
    <row r="66" spans="1:14" s="45" customFormat="1" ht="12.75">
      <c r="A66" s="56" t="s">
        <v>130</v>
      </c>
      <c r="B66" s="58"/>
      <c r="C66" s="58"/>
      <c r="D66" s="59"/>
      <c r="E66" s="58"/>
      <c r="F66" s="59">
        <v>0</v>
      </c>
      <c r="J66" s="20">
        <v>18</v>
      </c>
      <c r="K66" s="20"/>
      <c r="L66" s="25"/>
      <c r="M66" s="25"/>
      <c r="N66"/>
    </row>
    <row r="67" spans="1:13" ht="12.75">
      <c r="A67" s="58" t="s">
        <v>83</v>
      </c>
      <c r="B67" s="58"/>
      <c r="C67" s="58"/>
      <c r="D67" s="59">
        <v>1.39</v>
      </c>
      <c r="E67" s="58"/>
      <c r="F67" s="59">
        <f>D67*E33</f>
        <v>4339.718999999999</v>
      </c>
      <c r="J67" s="20">
        <v>19</v>
      </c>
      <c r="K67" s="20"/>
      <c r="L67" s="25"/>
      <c r="M67" s="25"/>
    </row>
    <row r="68" spans="1:13" ht="12.75">
      <c r="A68" s="4" t="s">
        <v>25</v>
      </c>
      <c r="B68" s="10"/>
      <c r="C68" s="10"/>
      <c r="F68" s="32">
        <f>SUM(F58:F66)</f>
        <v>13169.592631366142</v>
      </c>
      <c r="J68" s="20">
        <v>20</v>
      </c>
      <c r="K68" s="20"/>
      <c r="L68" s="25"/>
      <c r="M68" s="25"/>
    </row>
    <row r="69" spans="1:13" ht="12.75">
      <c r="A69" s="4" t="s">
        <v>26</v>
      </c>
      <c r="J69" s="20">
        <v>21</v>
      </c>
      <c r="K69" s="20"/>
      <c r="L69" s="25"/>
      <c r="M69" s="25"/>
    </row>
    <row r="70" spans="1:13" ht="12.75">
      <c r="A70" t="s">
        <v>27</v>
      </c>
      <c r="B70">
        <v>3122.1</v>
      </c>
      <c r="C70" t="s">
        <v>66</v>
      </c>
      <c r="D70" s="5">
        <v>0.48</v>
      </c>
      <c r="E70" t="s">
        <v>14</v>
      </c>
      <c r="F70" s="11">
        <f>B70*D70</f>
        <v>1498.608</v>
      </c>
      <c r="J70" s="20">
        <v>22</v>
      </c>
      <c r="K70" s="20"/>
      <c r="L70" s="25"/>
      <c r="M70" s="25"/>
    </row>
    <row r="71" spans="1:13" ht="12.75">
      <c r="A71" t="s">
        <v>28</v>
      </c>
      <c r="F71" s="5"/>
      <c r="J71" s="20">
        <v>23</v>
      </c>
      <c r="K71" s="20"/>
      <c r="L71" s="25"/>
      <c r="M71" s="25"/>
    </row>
    <row r="72" spans="1:13" ht="12.75">
      <c r="A72" s="7" t="s">
        <v>72</v>
      </c>
      <c r="F72" s="5"/>
      <c r="J72" s="20">
        <v>24</v>
      </c>
      <c r="K72" s="20"/>
      <c r="L72" s="25"/>
      <c r="M72" s="25"/>
    </row>
    <row r="73" spans="2:13" ht="12.75">
      <c r="B73">
        <v>3122.1</v>
      </c>
      <c r="C73" t="s">
        <v>13</v>
      </c>
      <c r="D73" s="11">
        <v>2.33</v>
      </c>
      <c r="E73" t="s">
        <v>14</v>
      </c>
      <c r="F73" s="11">
        <f>B73*D73</f>
        <v>7274.493</v>
      </c>
      <c r="J73" s="20">
        <v>25</v>
      </c>
      <c r="K73" s="20"/>
      <c r="L73" s="25"/>
      <c r="M73" s="25"/>
    </row>
    <row r="74" spans="1:13" ht="12.75">
      <c r="A74" s="4" t="s">
        <v>29</v>
      </c>
      <c r="F74" s="32">
        <f>F70+F73</f>
        <v>8773.101</v>
      </c>
      <c r="J74" s="20">
        <v>26</v>
      </c>
      <c r="K74" s="20"/>
      <c r="L74" s="25"/>
      <c r="M74" s="25"/>
    </row>
    <row r="75" spans="1:13" ht="12.75">
      <c r="A75" s="4" t="s">
        <v>30</v>
      </c>
      <c r="J75" s="20"/>
      <c r="K75" s="20"/>
      <c r="L75" s="31" t="s">
        <v>65</v>
      </c>
      <c r="M75" s="28">
        <f>SUM(M49:M74)</f>
        <v>1122.28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3122.1</v>
      </c>
      <c r="C77" t="s">
        <v>13</v>
      </c>
      <c r="D77" s="11">
        <v>5.33</v>
      </c>
      <c r="E77" t="s">
        <v>14</v>
      </c>
      <c r="F77" s="11">
        <f>B77*D77</f>
        <v>16640.793</v>
      </c>
    </row>
    <row r="78" spans="1:6" ht="12.75">
      <c r="A78" s="4" t="s">
        <v>32</v>
      </c>
      <c r="F78" s="32">
        <f>SUM(F77)</f>
        <v>16640.793</v>
      </c>
    </row>
    <row r="79" spans="1:6" ht="12.75">
      <c r="A79" s="62" t="s">
        <v>76</v>
      </c>
      <c r="B79" s="56"/>
      <c r="C79" s="56"/>
      <c r="D79" s="61">
        <v>2.24</v>
      </c>
      <c r="E79" s="56"/>
      <c r="F79" s="63">
        <f>D79*E33</f>
        <v>6993.504000000001</v>
      </c>
    </row>
    <row r="80" spans="1:6" ht="12.75">
      <c r="A80" s="1" t="s">
        <v>33</v>
      </c>
      <c r="B80" s="1"/>
      <c r="F80" s="32">
        <f>F52+F56+F68+F74+F78+F79</f>
        <v>69132.29063136615</v>
      </c>
    </row>
    <row r="81" spans="1:9" ht="12.75">
      <c r="A81" s="1" t="s">
        <v>75</v>
      </c>
      <c r="B81" s="35"/>
      <c r="C81" s="35">
        <v>0.058</v>
      </c>
      <c r="D81" s="1"/>
      <c r="E81" s="1"/>
      <c r="F81" s="32">
        <f>F80*5.8%</f>
        <v>4009.6728566192364</v>
      </c>
      <c r="I81" s="7"/>
    </row>
    <row r="82" spans="1:9" ht="12.75">
      <c r="A82" s="1"/>
      <c r="B82" s="35" t="s">
        <v>127</v>
      </c>
      <c r="C82" s="35"/>
      <c r="D82" s="1"/>
      <c r="E82" s="53"/>
      <c r="F82" s="54">
        <f>2834.64+5313.68</f>
        <v>8148.32</v>
      </c>
      <c r="I82" s="7"/>
    </row>
    <row r="83" spans="1:9" ht="12.75">
      <c r="A83" s="1"/>
      <c r="B83" s="35" t="s">
        <v>128</v>
      </c>
      <c r="C83" s="35"/>
      <c r="D83" s="1"/>
      <c r="E83" s="53"/>
      <c r="F83" s="54">
        <f>2*396.66</f>
        <v>793.32</v>
      </c>
      <c r="I83" s="7"/>
    </row>
    <row r="84" spans="1:9" ht="12.75">
      <c r="A84" s="1"/>
      <c r="B84" s="35" t="s">
        <v>129</v>
      </c>
      <c r="C84" s="35"/>
      <c r="D84" s="1"/>
      <c r="E84" s="53"/>
      <c r="F84" s="54">
        <f>2*1762.67</f>
        <v>3525.34</v>
      </c>
      <c r="I84" s="7"/>
    </row>
    <row r="85" spans="1:6" ht="15">
      <c r="A85" s="12" t="s">
        <v>35</v>
      </c>
      <c r="B85" s="12"/>
      <c r="C85" s="12"/>
      <c r="D85" s="12"/>
      <c r="E85" s="12"/>
      <c r="F85" s="41">
        <f>F80+F81+F82+F83+F84</f>
        <v>85608.94348798538</v>
      </c>
    </row>
    <row r="86" spans="2:6" ht="12.75">
      <c r="B86" s="36" t="s">
        <v>68</v>
      </c>
      <c r="C86" s="37" t="s">
        <v>69</v>
      </c>
      <c r="D86" s="22" t="s">
        <v>70</v>
      </c>
      <c r="E86" s="22" t="s">
        <v>71</v>
      </c>
      <c r="F86" s="40" t="s">
        <v>134</v>
      </c>
    </row>
    <row r="87" spans="1:6" ht="12.75">
      <c r="A87" s="13"/>
      <c r="B87" s="38">
        <v>44866</v>
      </c>
      <c r="C87" s="39">
        <v>-55704</v>
      </c>
      <c r="D87" s="42">
        <f>F44</f>
        <v>89309.16</v>
      </c>
      <c r="E87" s="42">
        <f>F85</f>
        <v>85608.94348798538</v>
      </c>
      <c r="F87" s="43">
        <f>C87+D87-E87</f>
        <v>-52003.783487985376</v>
      </c>
    </row>
    <row r="89" spans="1:6" ht="12.75">
      <c r="A89" t="s">
        <v>110</v>
      </c>
      <c r="C89" s="47">
        <v>44501</v>
      </c>
      <c r="D89" s="8" t="s">
        <v>111</v>
      </c>
      <c r="E89" s="47">
        <v>44560</v>
      </c>
      <c r="F89" t="s">
        <v>112</v>
      </c>
    </row>
    <row r="90" spans="1:7" ht="12.75">
      <c r="A90" t="s">
        <v>113</v>
      </c>
      <c r="F90" s="48">
        <f>E87</f>
        <v>85608.94348798538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2019-11-28T07:58:08Z</cp:lastPrinted>
  <dcterms:created xsi:type="dcterms:W3CDTF">2008-08-18T07:30:19Z</dcterms:created>
  <dcterms:modified xsi:type="dcterms:W3CDTF">2022-03-14T13:14:04Z</dcterms:modified>
  <cp:category/>
  <cp:version/>
  <cp:contentType/>
  <cp:contentStatus/>
</cp:coreProperties>
</file>