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<sst xmlns="http://schemas.openxmlformats.org/spreadsheetml/2006/main" count="170" uniqueCount="147">
  <si>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</si>
  <si>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</si>
  <si>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</si>
  <si>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</si>
  <si>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</si>
  <si>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</si>
  <si>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</si>
  <si>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</si>
  <si>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</si>
  <si>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</si>
  <si>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</si>
  <si>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</si>
  <si>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</si>
  <si>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</si>
  <si>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</si>
  <si>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</si>
  <si>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</si>
  <si>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</si>
  <si>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</si>
  <si>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</si>
  <si>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</si>
  <si>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</si>
  <si>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</si>
  <si>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</si>
  <si>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</si>
  <si>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</si>
  <si>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</si>
  <si>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</si>
  <si>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</si>
  <si>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</si>
  <si>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</si>
  <si>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</si>
  <si>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</si>
  <si>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</si>
  <si>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</si>
  <si>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</si>
  <si>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</si>
  <si>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</si>
  <si>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</si>
  <si>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</si>
  <si>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</si>
  <si>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</si>
  <si>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</si>
  <si>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</si>
  <si>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</si>
  <si>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</si>
  <si>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</si>
  <si>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</si>
  <si>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</si>
  <si>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</si>
  <si>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</si>
  <si>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</si>
  <si>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</si>
  <si>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</si>
  <si>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</si>
  <si>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</si>
  <si>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</si>
  <si>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</si>
  <si>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</si>
  <si>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</si>
  <si>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</si>
  <si>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</si>
  <si>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</si>
  <si>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</si>
  <si>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</si>
  <si>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</si>
  <si>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</si>
  <si>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</si>
  <si>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</si>
  <si>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</si>
  <si>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</si>
  <si>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</si>
  <si>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</si>
  <si>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</si>
  <si>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</si>
  <si>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</si>
  <si>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</si>
  <si>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</si>
  <si>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</si>
  <si>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</si>
  <si>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</si>
  <si>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</si>
  <si>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</si>
  <si>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</si>
  <si>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</si>
  <si>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</si>
  <si>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</si>
  <si>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</si>
  <si>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</si>
  <si>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</si>
  <si>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</si>
  <si>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</si>
  <si>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</si>
  <si>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</si>
  <si>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</si>
  <si>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</si>
  <si>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</si>
  <si>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</si>
  <si>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</si>
  <si>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</si>
  <si>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</si>
  <si>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</si>
  <si>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</si>
  <si>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</si>
  <si>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</si>
  <si>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</si>
  <si>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</si>
  <si>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</si>
  <si>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</si>
  <si>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</si>
  <si>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</si>
  <si>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</si>
  <si>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</si>
  <si>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</si>
  <si>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</si>
  <si>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</si>
  <si>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</si>
  <si>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</si>
  <si>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</si>
  <si>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</si>
  <si>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</si>
  <si>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</si>
  <si>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</si>
  <si>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</si>
  <si>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</si>
  <si>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</si>
  <si>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</si>
  <si>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</si>
  <si>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</si>
  <si>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</si>
  <si>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</si>
  <si>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</si>
  <si>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2021г.</t>
  </si>
  <si>
    <t>декабрь</t>
  </si>
  <si>
    <t>за   ноябрь-декабрь  2021 г.</t>
  </si>
  <si>
    <t>ост.на 01.01</t>
  </si>
  <si>
    <t>смена ламп (5шт)</t>
  </si>
  <si>
    <t>лампа</t>
  </si>
  <si>
    <t>5шт</t>
  </si>
  <si>
    <t>установка хомута (5шт)</t>
  </si>
  <si>
    <t>хомут 20</t>
  </si>
  <si>
    <t>3шт</t>
  </si>
  <si>
    <t>хомут 21</t>
  </si>
  <si>
    <t>2шт</t>
  </si>
  <si>
    <t>смена цанг (4шт)</t>
  </si>
  <si>
    <t>цанга 20</t>
  </si>
  <si>
    <t>4шт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</si>
</sst>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J46" sqref="J46:M5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11.12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2.61</v>
      </c>
      <c r="M6" s="47">
        <f>L6*160.174*1.302</f>
        <v>544.30649028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8.12</v>
      </c>
      <c r="M14" s="47">
        <f t="shared" si="0"/>
        <v>1693.39796976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17.21</v>
      </c>
      <c r="M20" s="33">
        <f>SUM(M6:M19)</f>
        <v>3589.08609108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0.35</v>
      </c>
      <c r="M24" s="32">
        <f aca="true" t="shared" si="1" ref="M24:M32">L24*160.174*1.302*1.15</f>
        <v>83.93998556999999</v>
      </c>
    </row>
    <row r="25" spans="1:13" ht="12.75">
      <c r="A25" t="s">
        <v>106</v>
      </c>
      <c r="J25" s="20">
        <v>2</v>
      </c>
      <c r="K25" s="20" t="s">
        <v>139</v>
      </c>
      <c r="L25" s="47">
        <v>5</v>
      </c>
      <c r="M25" s="32">
        <f t="shared" si="1"/>
        <v>1199.1426510000001</v>
      </c>
    </row>
    <row r="26" spans="1:13" ht="12.75">
      <c r="A26" t="s">
        <v>107</v>
      </c>
      <c r="J26" s="20">
        <v>3</v>
      </c>
      <c r="K26" s="20" t="s">
        <v>144</v>
      </c>
      <c r="L26" s="47">
        <v>4.2</v>
      </c>
      <c r="M26" s="32">
        <f t="shared" si="1"/>
        <v>1007.27982684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9.55</v>
      </c>
      <c r="M33" s="33">
        <f>SUM(M24:M32)</f>
        <v>2290.36246341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137</v>
      </c>
      <c r="L37" s="25" t="s">
        <v>138</v>
      </c>
      <c r="M37" s="47">
        <f>5*11.56</f>
        <v>57.800000000000004</v>
      </c>
    </row>
    <row r="38" spans="10:13" ht="12.75">
      <c r="J38" s="20">
        <v>2</v>
      </c>
      <c r="K38" s="20" t="s">
        <v>140</v>
      </c>
      <c r="L38" s="25" t="s">
        <v>141</v>
      </c>
      <c r="M38" s="25">
        <f>3*205</f>
        <v>615</v>
      </c>
    </row>
    <row r="39" spans="1:13" ht="12.75">
      <c r="A39" s="2" t="s">
        <v>6</v>
      </c>
      <c r="F39" s="11">
        <f>111118.21-22336.31</f>
        <v>88781.90000000001</v>
      </c>
      <c r="J39" s="20">
        <v>3</v>
      </c>
      <c r="K39" s="20" t="s">
        <v>142</v>
      </c>
      <c r="L39" s="25" t="s">
        <v>143</v>
      </c>
      <c r="M39" s="25">
        <f>2*185</f>
        <v>370</v>
      </c>
    </row>
    <row r="40" spans="1:13" ht="12.75">
      <c r="A40" t="s">
        <v>7</v>
      </c>
      <c r="F40" s="5">
        <v>146688.11</v>
      </c>
      <c r="J40" s="20">
        <v>4</v>
      </c>
      <c r="K40" s="20" t="s">
        <v>145</v>
      </c>
      <c r="L40" s="25" t="s">
        <v>146</v>
      </c>
      <c r="M40" s="25">
        <v>972</v>
      </c>
    </row>
    <row r="41" spans="2:13" ht="12.75">
      <c r="B41" t="s">
        <v>8</v>
      </c>
      <c r="F41" s="9">
        <f>F40/F39</f>
        <v>1.652229902716657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148093.11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/>
      <c r="K46" s="20"/>
      <c r="L46" s="30" t="s">
        <v>64</v>
      </c>
      <c r="M46" s="33">
        <f>SUM(M37:M45)</f>
        <v>2014.8</v>
      </c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(6396.08+6396.08)*1.302</f>
        <v>16655.39232</v>
      </c>
    </row>
    <row r="49" spans="1:6" ht="12.75">
      <c r="A49" s="6" t="s">
        <v>15</v>
      </c>
      <c r="F49" s="5">
        <f>(2727+2727)*1.302</f>
        <v>7101.108</v>
      </c>
    </row>
    <row r="50" spans="1:6" ht="12.75">
      <c r="A50" s="56" t="s">
        <v>82</v>
      </c>
      <c r="B50" s="48"/>
      <c r="C50" s="48"/>
      <c r="D50" s="48"/>
      <c r="E50" s="57">
        <v>1.1</v>
      </c>
      <c r="F50" s="57">
        <f>E50*E32</f>
        <v>3821.4</v>
      </c>
    </row>
    <row r="51" spans="1:6" ht="12.75">
      <c r="A51" s="4" t="s">
        <v>33</v>
      </c>
      <c r="F51" s="31">
        <f>F48+F49+F50</f>
        <v>27577.90032</v>
      </c>
    </row>
    <row r="52" ht="12.75">
      <c r="A52" s="4" t="s">
        <v>16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0.5</v>
      </c>
      <c r="E54" t="s">
        <v>14</v>
      </c>
      <c r="F54" s="11">
        <f>B54*D54</f>
        <v>472.8</v>
      </c>
    </row>
    <row r="55" spans="1:6" ht="12.75">
      <c r="A55" s="4" t="s">
        <v>17</v>
      </c>
      <c r="B55" s="10"/>
      <c r="C55" s="10"/>
      <c r="F55" s="31">
        <f>SUM(F53:F54)</f>
        <v>472.8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599988</v>
      </c>
      <c r="D57">
        <v>224780.8</v>
      </c>
      <c r="E57">
        <v>3474</v>
      </c>
      <c r="F57" s="34">
        <f>C57/D57*E57</f>
        <v>9272.8485351062</v>
      </c>
    </row>
    <row r="58" spans="1:6" ht="12.75">
      <c r="A58" t="s">
        <v>20</v>
      </c>
      <c r="F58" s="34">
        <f>M20</f>
        <v>3589.08609108</v>
      </c>
    </row>
    <row r="59" spans="1:6" ht="12.75">
      <c r="A59" t="s">
        <v>21</v>
      </c>
      <c r="F59" s="11">
        <f>M33</f>
        <v>2290.36246341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M46</f>
        <v>2014.8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0.13</v>
      </c>
      <c r="E64" t="s">
        <v>14</v>
      </c>
      <c r="F64" s="11">
        <f>B64*D64</f>
        <v>451.62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1.39</v>
      </c>
      <c r="E66" s="48"/>
      <c r="F66" s="49">
        <f>D66*E32</f>
        <v>4828.86</v>
      </c>
    </row>
    <row r="67" spans="1:6" ht="12.75">
      <c r="A67" s="4" t="s">
        <v>25</v>
      </c>
      <c r="B67" s="10"/>
      <c r="C67" s="10"/>
      <c r="F67" s="31">
        <f>SUM(F57:F66)</f>
        <v>22447.5770895962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0.48</v>
      </c>
      <c r="E69" t="s">
        <v>14</v>
      </c>
      <c r="F69" s="11">
        <f>B69*D69</f>
        <v>1667.52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2.33</v>
      </c>
      <c r="E72" t="s">
        <v>14</v>
      </c>
      <c r="F72" s="11">
        <f>B72*D72</f>
        <v>8094.42</v>
      </c>
    </row>
    <row r="73" spans="1:6" ht="12.75">
      <c r="A73" s="4" t="s">
        <v>29</v>
      </c>
      <c r="F73" s="31">
        <f>F69+F72</f>
        <v>9761.94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5.33</v>
      </c>
      <c r="E76" t="s">
        <v>14</v>
      </c>
      <c r="F76" s="11">
        <f>B76*D76</f>
        <v>18516.420000000002</v>
      </c>
    </row>
    <row r="77" spans="1:6" ht="12.75">
      <c r="A77" s="4" t="s">
        <v>31</v>
      </c>
      <c r="F77" s="8">
        <f>SUM(F76)</f>
        <v>18516.420000000002</v>
      </c>
    </row>
    <row r="78" spans="1:6" ht="12.75">
      <c r="A78" s="58" t="s">
        <v>77</v>
      </c>
      <c r="B78" s="48"/>
      <c r="C78" s="48"/>
      <c r="D78" s="57">
        <v>2.24</v>
      </c>
      <c r="E78" s="48"/>
      <c r="F78" s="59">
        <f>D78*E32</f>
        <v>7781.760000000001</v>
      </c>
    </row>
    <row r="79" spans="1:6" ht="12.75">
      <c r="A79" s="1" t="s">
        <v>32</v>
      </c>
      <c r="B79" s="1"/>
      <c r="F79" s="31">
        <f>F51+F55+F67+F73+F77+F78</f>
        <v>86558.3974095962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5020.3870497565795</v>
      </c>
    </row>
    <row r="81" spans="1:6" ht="12.75">
      <c r="A81" s="1"/>
      <c r="B81" s="35" t="s">
        <v>127</v>
      </c>
      <c r="C81" s="35"/>
      <c r="D81" s="1"/>
      <c r="E81" s="54"/>
      <c r="F81" s="55">
        <f>3048+3871.96</f>
        <v>6919.96</v>
      </c>
    </row>
    <row r="82" spans="1:6" ht="12.75">
      <c r="A82" s="1"/>
      <c r="B82" s="35" t="s">
        <v>128</v>
      </c>
      <c r="C82" s="35"/>
      <c r="D82" s="1"/>
      <c r="E82" s="54"/>
      <c r="F82" s="55">
        <f>2*401.47</f>
        <v>802.94</v>
      </c>
    </row>
    <row r="83" spans="1:6" ht="12.75">
      <c r="A83" s="1"/>
      <c r="B83" s="35" t="s">
        <v>129</v>
      </c>
      <c r="C83" s="35"/>
      <c r="D83" s="1"/>
      <c r="E83" s="54"/>
      <c r="F83" s="55">
        <f>2*2245.6</f>
        <v>4491.2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103792.88445935279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44866</v>
      </c>
      <c r="C86" s="39">
        <v>-718225</v>
      </c>
      <c r="D86" s="44">
        <f>F43</f>
        <v>148093.11</v>
      </c>
      <c r="E86" s="44">
        <f>F84</f>
        <v>103792.88445935279</v>
      </c>
      <c r="F86" s="45">
        <f>C86+D86-E86</f>
        <v>-673924.7744593528</v>
      </c>
    </row>
    <row r="88" spans="1:6" ht="13.5" thickBot="1">
      <c r="A88" t="s">
        <v>111</v>
      </c>
      <c r="C88" s="51">
        <v>44501</v>
      </c>
      <c r="D88" s="8" t="s">
        <v>112</v>
      </c>
      <c r="E88" s="51">
        <v>44560</v>
      </c>
      <c r="F88" t="s">
        <v>113</v>
      </c>
    </row>
    <row r="89" spans="1:7" ht="13.5" thickBot="1">
      <c r="A89" t="s">
        <v>114</v>
      </c>
      <c r="F89" s="52">
        <f>E86</f>
        <v>103792.88445935279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2020-09-12T14:12:35Z</cp:lastPrinted>
  <dcterms:created xsi:type="dcterms:W3CDTF">2008-08-18T07:30:19Z</dcterms:created>
  <dcterms:modified xsi:type="dcterms:W3CDTF">2022-03-16T07:23:31Z</dcterms:modified>
  <cp:category/>
  <cp:version/>
  <cp:contentType/>
  <cp:contentStatus/>
</cp:coreProperties>
</file>