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<sst xmlns="http://schemas.openxmlformats.org/spreadsheetml/2006/main" count="188" uniqueCount="162">
  <si>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</si>
  <si>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</si>
  <si>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</si>
  <si>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</si>
  <si>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</si>
  <si>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</si>
  <si>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</si>
  <si>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</si>
  <si>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</si>
  <si>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</si>
  <si>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</si>
  <si>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</si>
  <si>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</si>
  <si>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</si>
  <si>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</si>
  <si>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</si>
  <si>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</si>
  <si>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</si>
  <si>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</si>
  <si>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</si>
  <si>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</si>
  <si>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</si>
  <si>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</si>
  <si>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</si>
  <si>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</si>
  <si>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</si>
  <si>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</si>
  <si>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</si>
  <si>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</si>
  <si>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</si>
  <si>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</si>
  <si>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</si>
  <si>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</si>
  <si>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</si>
  <si>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</si>
  <si>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</si>
  <si>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</si>
  <si>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</si>
  <si>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</si>
  <si>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</si>
  <si>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</si>
  <si>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</si>
  <si>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</si>
  <si>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</si>
  <si>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</si>
  <si>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</si>
  <si>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</si>
  <si>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</si>
  <si>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</si>
  <si>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</si>
  <si>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</si>
  <si>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</si>
  <si>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</si>
  <si>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</si>
  <si>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</si>
  <si>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</si>
  <si>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</si>
  <si>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</si>
  <si>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</si>
  <si>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</si>
  <si>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</si>
  <si>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</si>
  <si>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</si>
  <si>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</si>
  <si>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</si>
  <si>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</si>
  <si>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</si>
  <si>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</si>
  <si>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</si>
  <si>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</si>
  <si>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</si>
  <si>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</si>
  <si>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</si>
  <si>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</si>
  <si>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</si>
  <si>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</si>
  <si>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</si>
  <si>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</si>
  <si>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</si>
  <si>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</si>
  <si>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</si>
  <si>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</si>
  <si>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</si>
  <si>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</si>
  <si>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</si>
  <si>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</si>
  <si>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</si>
  <si>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</si>
  <si>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</si>
  <si>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</si>
  <si>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</si>
  <si>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</si>
  <si>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</si>
  <si>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</si>
  <si>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</si>
  <si>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</si>
  <si>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</si>
  <si>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</si>
  <si>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</si>
  <si>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</si>
  <si>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</si>
  <si>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</si>
  <si>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</si>
  <si>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</si>
  <si>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</si>
  <si>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</si>
  <si>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</si>
  <si>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</si>
  <si>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</si>
  <si>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</si>
  <si>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</si>
  <si>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</si>
  <si>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</si>
  <si>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</si>
  <si>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</si>
  <si>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</si>
  <si>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</si>
  <si>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</si>
  <si>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</si>
  <si>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</si>
  <si>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</si>
  <si>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</si>
  <si>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</si>
  <si>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</si>
  <si>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</si>
  <si>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</si>
  <si>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</si>
  <si>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</si>
  <si>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</si>
  <si>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</si>
  <si>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</si>
  <si>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</si>
  <si>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</si>
  <si>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</si>
  <si>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</si>
  <si>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 (Спарк, Медиа-Маркет,интер-телеком,ростелеком.комстар,видикон)</t>
  </si>
  <si>
    <t>2021г.</t>
  </si>
  <si>
    <t>8,9,10</t>
  </si>
  <si>
    <t>октября</t>
  </si>
  <si>
    <t>за   август, сентябрь, октябрь  2021 г.</t>
  </si>
  <si>
    <t>ост.на 01.11</t>
  </si>
  <si>
    <t>смена замка (3шт) чердак</t>
  </si>
  <si>
    <t>замок</t>
  </si>
  <si>
    <t>3шт</t>
  </si>
  <si>
    <t>ремонт лифтовых будок</t>
  </si>
  <si>
    <t>сухая смесь</t>
  </si>
  <si>
    <t>200кг</t>
  </si>
  <si>
    <t xml:space="preserve">смена ламп (13шт) </t>
  </si>
  <si>
    <t>лампа</t>
  </si>
  <si>
    <t>13шт</t>
  </si>
  <si>
    <t>прочистка канализации</t>
  </si>
  <si>
    <t xml:space="preserve">смена вентиля д 15 (1шт) </t>
  </si>
  <si>
    <t>вентиль д 15</t>
  </si>
  <si>
    <t>1шт</t>
  </si>
  <si>
    <t>бочонок 15</t>
  </si>
  <si>
    <t>работа по договору</t>
  </si>
  <si>
    <t xml:space="preserve">смена ламп (8шт) </t>
  </si>
  <si>
    <t>8шт</t>
  </si>
  <si>
    <t>рубитекс</t>
  </si>
  <si>
    <t xml:space="preserve">97рул. </t>
  </si>
  <si>
    <t>газ</t>
  </si>
  <si>
    <t>400кг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</si>
</sst>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3">
      <selection activeCell="M47" sqref="M47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 t="s">
        <v>137</v>
      </c>
      <c r="K1" t="s">
        <v>61</v>
      </c>
    </row>
    <row r="2" spans="1:11" ht="12.75">
      <c r="A2" t="s">
        <v>89</v>
      </c>
      <c r="K2" s="5" t="s">
        <v>139</v>
      </c>
    </row>
    <row r="3" spans="1:13" ht="12.75">
      <c r="A3" t="s">
        <v>90</v>
      </c>
      <c r="J3" s="14" t="s">
        <v>30</v>
      </c>
      <c r="K3" s="50" t="s">
        <v>55</v>
      </c>
      <c r="L3" s="22" t="s">
        <v>33</v>
      </c>
      <c r="M3" s="22" t="s">
        <v>36</v>
      </c>
    </row>
    <row r="4" spans="5:13" ht="12.75">
      <c r="E4" s="8">
        <v>31</v>
      </c>
      <c r="F4" s="8" t="s">
        <v>138</v>
      </c>
      <c r="G4" s="8" t="s">
        <v>136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38</v>
      </c>
      <c r="L7" s="14"/>
      <c r="M7" s="45">
        <f aca="true" t="shared" si="0" ref="M7:M19">L7*160.174*1.302</f>
        <v>0</v>
      </c>
    </row>
    <row r="8" spans="1:13" ht="12.75">
      <c r="A8" t="s">
        <v>94</v>
      </c>
      <c r="J8" s="15"/>
      <c r="K8" s="15" t="s">
        <v>39</v>
      </c>
      <c r="L8" s="21"/>
      <c r="M8" s="45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5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5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0</v>
      </c>
      <c r="M11" s="45">
        <f t="shared" si="0"/>
        <v>0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5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5">
        <f t="shared" si="0"/>
        <v>815.4170026800001</v>
      </c>
    </row>
    <row r="14" spans="1:13" ht="12.75">
      <c r="A14" t="s">
        <v>100</v>
      </c>
      <c r="J14" s="20">
        <v>5</v>
      </c>
      <c r="K14" s="19" t="s">
        <v>44</v>
      </c>
      <c r="L14" s="25">
        <v>0</v>
      </c>
      <c r="M14" s="45">
        <f t="shared" si="0"/>
        <v>0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5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3.91</v>
      </c>
      <c r="M16" s="45">
        <f t="shared" si="0"/>
        <v>815.4170026800001</v>
      </c>
    </row>
    <row r="17" spans="5:13" ht="12.75">
      <c r="E17" t="s">
        <v>103</v>
      </c>
      <c r="J17" s="15" t="s">
        <v>48</v>
      </c>
      <c r="K17" s="26" t="s">
        <v>85</v>
      </c>
      <c r="L17" s="21">
        <v>27</v>
      </c>
      <c r="M17" s="45">
        <f t="shared" si="0"/>
        <v>5630.756796000001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5">
        <f t="shared" si="0"/>
        <v>506.7681116400001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5">
        <f t="shared" si="0"/>
        <v>208.54654800000003</v>
      </c>
    </row>
    <row r="20" spans="1:13" ht="12.75">
      <c r="A20" t="s">
        <v>130</v>
      </c>
      <c r="J20" s="20"/>
      <c r="K20" s="27" t="s">
        <v>52</v>
      </c>
      <c r="L20" s="28">
        <f>SUM(L6:L19)</f>
        <v>38.25</v>
      </c>
      <c r="M20" s="33">
        <f>SUM(M6:M19)</f>
        <v>7976.905461000001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141</v>
      </c>
      <c r="L24" s="45">
        <f>3*1.07</f>
        <v>3.21</v>
      </c>
      <c r="M24" s="32">
        <f aca="true" t="shared" si="1" ref="M24:M35">L24*160.174*1.302*1.15</f>
        <v>769.849581942</v>
      </c>
    </row>
    <row r="25" spans="1:13" ht="12.75">
      <c r="A25" t="s">
        <v>110</v>
      </c>
      <c r="J25" s="20">
        <v>2</v>
      </c>
      <c r="K25" s="20" t="s">
        <v>144</v>
      </c>
      <c r="L25" s="45">
        <v>13.22</v>
      </c>
      <c r="M25" s="32">
        <f t="shared" si="1"/>
        <v>3170.5331692440004</v>
      </c>
    </row>
    <row r="26" spans="1:13" ht="12.75">
      <c r="A26" t="s">
        <v>111</v>
      </c>
      <c r="J26" s="20">
        <v>3</v>
      </c>
      <c r="K26" s="20" t="s">
        <v>147</v>
      </c>
      <c r="L26" s="45">
        <f>0.13*7.1</f>
        <v>0.9229999999999999</v>
      </c>
      <c r="M26" s="32">
        <f t="shared" si="1"/>
        <v>221.36173337459996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H27" s="47"/>
      <c r="J27" s="20">
        <v>4</v>
      </c>
      <c r="K27" s="20" t="s">
        <v>150</v>
      </c>
      <c r="L27" s="45">
        <f>0.45*32.2</f>
        <v>14.490000000000002</v>
      </c>
      <c r="M27" s="32">
        <f t="shared" si="1"/>
        <v>3475.115402598001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151</v>
      </c>
      <c r="L28" s="45">
        <v>0.81</v>
      </c>
      <c r="M28" s="32">
        <f t="shared" si="1"/>
        <v>194.261109462</v>
      </c>
    </row>
    <row r="29" spans="10:13" ht="12.75">
      <c r="J29" s="20">
        <v>6</v>
      </c>
      <c r="K29" s="20" t="s">
        <v>155</v>
      </c>
      <c r="L29" s="25"/>
      <c r="M29" s="32">
        <v>16216</v>
      </c>
    </row>
    <row r="30" spans="2:13" ht="12.75">
      <c r="B30" t="s">
        <v>0</v>
      </c>
      <c r="J30" s="20">
        <v>7</v>
      </c>
      <c r="K30" s="20" t="s">
        <v>155</v>
      </c>
      <c r="L30" s="45"/>
      <c r="M30" s="32">
        <v>2376</v>
      </c>
    </row>
    <row r="31" spans="10:13" ht="12.75">
      <c r="J31" s="20">
        <v>8</v>
      </c>
      <c r="K31" s="20" t="s">
        <v>156</v>
      </c>
      <c r="L31" s="25">
        <f>0.08*7.1</f>
        <v>0.568</v>
      </c>
      <c r="M31" s="32">
        <f t="shared" si="1"/>
        <v>136.2226051536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52</v>
      </c>
      <c r="L36" s="28">
        <f>SUM(L24:L34)</f>
        <v>33.221</v>
      </c>
      <c r="M36" s="33">
        <f>SUM(M24:M35)</f>
        <v>26559.343601774202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v>363705.48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346461.37</v>
      </c>
      <c r="J40" s="20">
        <v>1</v>
      </c>
      <c r="K40" s="20" t="s">
        <v>142</v>
      </c>
      <c r="L40" s="25" t="s">
        <v>143</v>
      </c>
      <c r="M40" s="45">
        <f>3*466.25</f>
        <v>1398.75</v>
      </c>
    </row>
    <row r="41" spans="2:13" ht="12.75">
      <c r="B41" t="s">
        <v>8</v>
      </c>
      <c r="F41" s="9">
        <f>F40/F39</f>
        <v>0.9525877091541212</v>
      </c>
      <c r="J41" s="20">
        <v>2</v>
      </c>
      <c r="K41" s="20" t="s">
        <v>145</v>
      </c>
      <c r="L41" s="25" t="s">
        <v>146</v>
      </c>
      <c r="M41" s="25">
        <f>200*4</f>
        <v>800</v>
      </c>
    </row>
    <row r="42" spans="1:13" ht="12.75">
      <c r="A42" s="7" t="s">
        <v>135</v>
      </c>
      <c r="B42" s="7"/>
      <c r="C42" s="7"/>
      <c r="D42" s="7"/>
      <c r="E42" s="7"/>
      <c r="F42" s="5">
        <f>250+300+400+400+250+105</f>
        <v>1705</v>
      </c>
      <c r="J42" s="20">
        <v>3</v>
      </c>
      <c r="K42" s="20" t="s">
        <v>148</v>
      </c>
      <c r="L42" s="25" t="s">
        <v>149</v>
      </c>
      <c r="M42" s="25">
        <f>13*11.6</f>
        <v>150.79999999999998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348166.37</v>
      </c>
      <c r="J43" s="20">
        <v>4</v>
      </c>
      <c r="K43" s="20" t="s">
        <v>152</v>
      </c>
      <c r="L43" s="25" t="s">
        <v>153</v>
      </c>
      <c r="M43" s="25">
        <v>300.47</v>
      </c>
    </row>
    <row r="44" spans="10:13" ht="12.75">
      <c r="J44" s="20">
        <v>5</v>
      </c>
      <c r="K44" s="54" t="s">
        <v>154</v>
      </c>
      <c r="L44" s="25" t="s">
        <v>153</v>
      </c>
      <c r="M44" s="25">
        <v>8</v>
      </c>
    </row>
    <row r="45" spans="2:13" ht="12.75">
      <c r="B45" s="1" t="s">
        <v>10</v>
      </c>
      <c r="C45" s="1"/>
      <c r="J45" s="20">
        <v>6</v>
      </c>
      <c r="K45" s="20" t="s">
        <v>148</v>
      </c>
      <c r="L45" s="25" t="s">
        <v>157</v>
      </c>
      <c r="M45" s="25">
        <f>8*11.6</f>
        <v>92.8</v>
      </c>
    </row>
    <row r="46" spans="10:13" ht="12.75">
      <c r="J46" s="20">
        <v>7</v>
      </c>
      <c r="K46" s="20" t="s">
        <v>158</v>
      </c>
      <c r="L46" s="25" t="s">
        <v>159</v>
      </c>
      <c r="M46" s="25">
        <f>97*1500</f>
        <v>145500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160</v>
      </c>
      <c r="L47" s="25" t="s">
        <v>161</v>
      </c>
      <c r="M47" s="25">
        <f>400*34.92</f>
        <v>13968</v>
      </c>
    </row>
    <row r="48" spans="1:13" ht="12.75">
      <c r="A48" t="s">
        <v>12</v>
      </c>
      <c r="F48" s="11">
        <f>(5650+4835+4835)*1.302</f>
        <v>19946.64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(5264+5264+5264)*1.302</f>
        <v>20561.184</v>
      </c>
      <c r="J49" s="20">
        <v>10</v>
      </c>
      <c r="K49" s="20"/>
      <c r="L49" s="25"/>
      <c r="M49" s="25"/>
    </row>
    <row r="50" spans="1:13" ht="12.75">
      <c r="A50" s="55" t="s">
        <v>86</v>
      </c>
      <c r="B50" s="46"/>
      <c r="C50" s="46"/>
      <c r="D50" s="46"/>
      <c r="E50" s="53">
        <v>0</v>
      </c>
      <c r="F50" s="60">
        <f>E50*E32</f>
        <v>0</v>
      </c>
      <c r="J50" s="20">
        <v>11</v>
      </c>
      <c r="K50" s="20"/>
      <c r="L50" s="25"/>
      <c r="M50" s="25"/>
    </row>
    <row r="51" spans="1:13" ht="12.75">
      <c r="A51" s="4" t="s">
        <v>28</v>
      </c>
      <c r="F51" s="31">
        <f>F48+F49+F50</f>
        <v>40507.824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0.5</v>
      </c>
      <c r="E54" t="s">
        <v>14</v>
      </c>
      <c r="F54" s="11">
        <f>B54*D54</f>
        <v>506.6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506.6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/>
      <c r="K57" s="20"/>
      <c r="L57" s="30" t="s">
        <v>59</v>
      </c>
      <c r="M57" s="33">
        <f>SUM(M40:M56)</f>
        <v>162218.82</v>
      </c>
    </row>
    <row r="58" spans="1:6" ht="12.75">
      <c r="A58" s="58" t="s">
        <v>134</v>
      </c>
      <c r="B58" s="58"/>
      <c r="C58" s="58"/>
      <c r="D58" s="53"/>
      <c r="E58" s="46"/>
      <c r="F58" s="59">
        <v>0</v>
      </c>
    </row>
    <row r="59" spans="1:6" ht="12.75">
      <c r="A59" s="4" t="s">
        <v>70</v>
      </c>
      <c r="F59" s="8">
        <f>SUM(F57+F58)</f>
        <v>18915</v>
      </c>
    </row>
    <row r="60" spans="1:2" ht="12.75">
      <c r="A60" s="4" t="s">
        <v>64</v>
      </c>
      <c r="B60" s="4"/>
    </row>
    <row r="61" spans="1:6" ht="12.75">
      <c r="A61" t="s">
        <v>18</v>
      </c>
      <c r="C61" s="46">
        <v>904049</v>
      </c>
      <c r="D61">
        <v>224780.6</v>
      </c>
      <c r="E61">
        <v>5945.5</v>
      </c>
      <c r="F61" s="34">
        <f>C61/D61*E61</f>
        <v>23912.309734469967</v>
      </c>
    </row>
    <row r="62" spans="1:6" ht="12.75">
      <c r="A62" t="s">
        <v>19</v>
      </c>
      <c r="F62" s="34">
        <f>M20</f>
        <v>7976.905461000001</v>
      </c>
    </row>
    <row r="63" spans="1:6" ht="12.75">
      <c r="A63" t="s">
        <v>20</v>
      </c>
      <c r="F63" s="11">
        <f>M36</f>
        <v>26559.343601774202</v>
      </c>
    </row>
    <row r="64" spans="1:6" ht="12.75">
      <c r="A64" t="s">
        <v>75</v>
      </c>
      <c r="F64" s="5">
        <f>2*600*1.302</f>
        <v>1562.4</v>
      </c>
    </row>
    <row r="65" spans="1:6" ht="12.75">
      <c r="A65" t="s">
        <v>21</v>
      </c>
      <c r="F65" s="11">
        <f>M57</f>
        <v>162218.82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5945.5</v>
      </c>
      <c r="C68" t="s">
        <v>13</v>
      </c>
      <c r="D68" s="11">
        <v>2.17</v>
      </c>
      <c r="E68" t="s">
        <v>14</v>
      </c>
      <c r="F68" s="11">
        <f>B68*D68</f>
        <v>12901.734999999999</v>
      </c>
    </row>
    <row r="69" spans="1:6" ht="12.75">
      <c r="A69" s="46" t="s">
        <v>78</v>
      </c>
      <c r="B69" s="46"/>
      <c r="C69" s="46"/>
      <c r="D69" s="46"/>
      <c r="E69" s="46"/>
      <c r="F69" s="53">
        <v>0</v>
      </c>
    </row>
    <row r="70" spans="1:6" ht="12.75">
      <c r="A70" s="46" t="s">
        <v>87</v>
      </c>
      <c r="B70" s="46"/>
      <c r="C70" s="46"/>
      <c r="D70" s="53">
        <v>0</v>
      </c>
      <c r="E70" s="46"/>
      <c r="F70" s="53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235131.51379724417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0.73</v>
      </c>
      <c r="E73" t="s">
        <v>14</v>
      </c>
      <c r="F73" s="11">
        <f>B73*D73</f>
        <v>4340.215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3.03</v>
      </c>
      <c r="E76" t="s">
        <v>14</v>
      </c>
      <c r="F76" s="11">
        <f>B76*D76</f>
        <v>18014.864999999998</v>
      </c>
    </row>
    <row r="77" spans="1:6" ht="12.75">
      <c r="A77" s="4" t="s">
        <v>66</v>
      </c>
      <c r="F77" s="31">
        <f>F73+F76</f>
        <v>22355.079999999998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7.87</v>
      </c>
      <c r="E80" t="s">
        <v>14</v>
      </c>
      <c r="F80" s="11">
        <f>B80*D80</f>
        <v>46791.085</v>
      </c>
    </row>
    <row r="81" spans="1:9" ht="12.75">
      <c r="A81" s="4" t="s">
        <v>69</v>
      </c>
      <c r="F81" s="31">
        <f>SUM(F80)</f>
        <v>46791.085</v>
      </c>
      <c r="I81" s="7"/>
    </row>
    <row r="82" spans="1:6" ht="12.75">
      <c r="A82" s="56" t="s">
        <v>81</v>
      </c>
      <c r="B82" s="46"/>
      <c r="C82" s="46"/>
      <c r="D82" s="53">
        <v>0</v>
      </c>
      <c r="E82" s="46"/>
      <c r="F82" s="57">
        <f>D82*E32</f>
        <v>0</v>
      </c>
    </row>
    <row r="83" spans="1:6" ht="12.75">
      <c r="A83" s="1" t="s">
        <v>27</v>
      </c>
      <c r="B83" s="1"/>
      <c r="F83" s="31">
        <f>F51+F55+F59+F71+F77+F81+F82</f>
        <v>364207.1027972442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21124.01196224016</v>
      </c>
    </row>
    <row r="85" spans="1:6" ht="12.75">
      <c r="A85" s="1"/>
      <c r="B85" s="36" t="s">
        <v>131</v>
      </c>
      <c r="C85" s="36"/>
      <c r="D85" s="1"/>
      <c r="E85" s="51"/>
      <c r="F85" s="52">
        <f>3197.13*4.83</f>
        <v>15442.137900000002</v>
      </c>
    </row>
    <row r="86" spans="1:6" ht="12.75">
      <c r="A86" s="1"/>
      <c r="B86" s="36" t="s">
        <v>132</v>
      </c>
      <c r="C86" s="36"/>
      <c r="D86" s="1"/>
      <c r="E86" s="51"/>
      <c r="F86" s="52">
        <f>3*802.94</f>
        <v>2408.82</v>
      </c>
    </row>
    <row r="87" spans="1:6" ht="12.75">
      <c r="A87" s="1"/>
      <c r="B87" s="36" t="s">
        <v>133</v>
      </c>
      <c r="C87" s="36"/>
      <c r="D87" s="1"/>
      <c r="E87" s="51"/>
      <c r="F87" s="52">
        <f>3*4515.34</f>
        <v>13546.02</v>
      </c>
    </row>
    <row r="88" spans="1:6" ht="15">
      <c r="A88" s="12" t="s">
        <v>29</v>
      </c>
      <c r="B88" s="12"/>
      <c r="C88" s="12"/>
      <c r="D88" s="12"/>
      <c r="E88" s="12"/>
      <c r="F88" s="42">
        <f>F83+F84+F85+F86+F87</f>
        <v>416728.0926594844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140</v>
      </c>
    </row>
    <row r="90" spans="1:6" ht="12.75">
      <c r="A90" s="13"/>
      <c r="B90" s="39">
        <v>44409</v>
      </c>
      <c r="C90" s="40">
        <v>-13865</v>
      </c>
      <c r="D90" s="43">
        <f>F43</f>
        <v>348166.37</v>
      </c>
      <c r="E90" s="43">
        <f>F88</f>
        <v>416728.0926594844</v>
      </c>
      <c r="F90" s="44">
        <f>C90+D90-E90</f>
        <v>-82426.72265948443</v>
      </c>
    </row>
    <row r="92" spans="1:6" ht="13.5" thickBot="1">
      <c r="A92" t="s">
        <v>115</v>
      </c>
      <c r="C92" s="48">
        <v>44409</v>
      </c>
      <c r="D92" s="8" t="s">
        <v>116</v>
      </c>
      <c r="E92" s="48">
        <v>44500</v>
      </c>
      <c r="F92" t="s">
        <v>117</v>
      </c>
    </row>
    <row r="93" spans="1:7" ht="13.5" thickBot="1">
      <c r="A93" t="s">
        <v>118</v>
      </c>
      <c r="F93" s="49">
        <f>E90</f>
        <v>416728.0926594844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2020-09-12T14:09:41Z</cp:lastPrinted>
  <dcterms:created xsi:type="dcterms:W3CDTF">2008-08-18T07:30:19Z</dcterms:created>
  <dcterms:modified xsi:type="dcterms:W3CDTF">2022-02-08T11:29:10Z</dcterms:modified>
  <cp:category/>
  <cp:version/>
  <cp:contentType/>
  <cp:contentStatus/>
</cp:coreProperties>
</file>