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<sst xmlns="http://schemas.openxmlformats.org/spreadsheetml/2006/main" count="179" uniqueCount="156">
  <si>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</si>
  <si>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</si>
  <si>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</si>
  <si>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</si>
  <si>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</si>
  <si>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</si>
  <si>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</si>
  <si>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</si>
  <si>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</si>
  <si>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</si>
  <si>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</si>
  <si>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</si>
  <si>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</si>
  <si>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</si>
  <si>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</si>
  <si>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</si>
  <si>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</si>
  <si>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</si>
  <si>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</si>
  <si>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</si>
  <si>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</si>
  <si>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</si>
  <si>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</si>
  <si>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</si>
  <si>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</si>
  <si>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</si>
  <si>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</si>
  <si>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</si>
  <si>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</si>
  <si>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</si>
  <si>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</si>
  <si>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</si>
  <si>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</si>
  <si>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</si>
  <si>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</si>
  <si>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</si>
  <si>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</si>
  <si>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</si>
  <si>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</si>
  <si>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</si>
  <si>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</si>
  <si>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</si>
  <si>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</si>
  <si>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</si>
  <si>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</si>
  <si>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</si>
  <si>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</si>
  <si>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</si>
  <si>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</si>
  <si>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</si>
  <si>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</si>
  <si>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</si>
  <si>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</si>
  <si>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</si>
  <si>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</si>
  <si>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</si>
  <si>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</si>
  <si>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</si>
  <si>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</si>
  <si>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</si>
  <si>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</si>
  <si>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</si>
  <si>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</si>
  <si>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</si>
  <si>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</si>
  <si>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</si>
  <si>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</si>
  <si>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</si>
  <si>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</si>
  <si>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</si>
  <si>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</si>
  <si>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</si>
  <si>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</si>
  <si>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</si>
  <si>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</si>
  <si>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</si>
  <si>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</si>
  <si>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</si>
  <si>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</si>
  <si>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</si>
  <si>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</si>
  <si>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</si>
  <si>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</si>
  <si>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</si>
  <si>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</si>
  <si>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</si>
  <si>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</si>
  <si>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</si>
  <si>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</si>
  <si>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</si>
  <si>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</si>
  <si>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</si>
  <si>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</si>
  <si>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</si>
  <si>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</si>
  <si>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</si>
  <si>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</si>
  <si>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</si>
  <si>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</si>
  <si>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</si>
  <si>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</si>
  <si>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</si>
  <si>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</si>
  <si>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</si>
  <si>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</si>
  <si>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</si>
  <si>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</si>
  <si>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</si>
  <si>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</si>
  <si>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</si>
  <si>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</si>
  <si>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</si>
  <si>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</si>
  <si>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</si>
  <si>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</si>
  <si>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</si>
  <si>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</si>
  <si>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</si>
  <si>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</si>
  <si>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</si>
  <si>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</si>
  <si>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</si>
  <si>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</si>
  <si>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</si>
  <si>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</si>
  <si>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</si>
  <si>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</si>
  <si>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</si>
  <si>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</si>
  <si>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(Спарк,ростелеком,комстар,эр-телеком,видикон)</t>
  </si>
  <si>
    <t>Гор.газ (тех.обслуживание и ремонт)</t>
  </si>
  <si>
    <t>Акт № _________9_____________</t>
  </si>
  <si>
    <t>2021г.</t>
  </si>
  <si>
    <t>марта</t>
  </si>
  <si>
    <t>за   март  2021 г.</t>
  </si>
  <si>
    <t>ост.на 01.04</t>
  </si>
  <si>
    <t>смена труб д 110 (67мп) т.п.</t>
  </si>
  <si>
    <t>труба д 110 1мп</t>
  </si>
  <si>
    <t>11шт</t>
  </si>
  <si>
    <t>33шт</t>
  </si>
  <si>
    <t>труба д 110 2мп</t>
  </si>
  <si>
    <t>28шт</t>
  </si>
  <si>
    <t>трапер 110</t>
  </si>
  <si>
    <t>5шт</t>
  </si>
  <si>
    <t>тройник 110</t>
  </si>
  <si>
    <t>19шт</t>
  </si>
  <si>
    <t>отвод 110</t>
  </si>
  <si>
    <t>патрубок 110</t>
  </si>
  <si>
    <t>4шт</t>
  </si>
  <si>
    <t>тройник 110/50</t>
  </si>
  <si>
    <t>2шт</t>
  </si>
  <si>
    <t>диск</t>
  </si>
  <si>
    <t>15шт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</si>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</sst>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3">
      <selection activeCell="M46" sqref="M46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131</v>
      </c>
      <c r="D1" s="8">
        <v>3</v>
      </c>
      <c r="K1" t="s">
        <v>66</v>
      </c>
    </row>
    <row r="2" spans="1:11" ht="12.75">
      <c r="A2" t="s">
        <v>84</v>
      </c>
      <c r="K2" s="5" t="s">
        <v>134</v>
      </c>
    </row>
    <row r="3" spans="1:13" ht="12.75">
      <c r="A3" t="s">
        <v>85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86</v>
      </c>
      <c r="J5" s="15"/>
      <c r="K5" s="15"/>
      <c r="L5" s="21" t="s">
        <v>40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89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90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94</v>
      </c>
      <c r="J13" s="16"/>
      <c r="K13" s="18" t="s">
        <v>79</v>
      </c>
      <c r="L13" s="23">
        <v>3.68</v>
      </c>
      <c r="M13" s="46">
        <f t="shared" si="0"/>
        <v>767.4512966400001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96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>
        <v>1.85</v>
      </c>
      <c r="M16" s="46">
        <f t="shared" si="0"/>
        <v>385.81111380000004</v>
      </c>
    </row>
    <row r="17" spans="5:13" ht="12.75">
      <c r="E17" t="s">
        <v>98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99</v>
      </c>
      <c r="J18" s="15" t="s">
        <v>55</v>
      </c>
      <c r="K18" s="26" t="s">
        <v>54</v>
      </c>
      <c r="L18" s="21">
        <v>2.25</v>
      </c>
      <c r="M18" s="46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125</v>
      </c>
      <c r="J20" s="20"/>
      <c r="K20" s="27" t="s">
        <v>57</v>
      </c>
      <c r="L20" s="28">
        <f>SUM(L6:L19)</f>
        <v>8.280000000000001</v>
      </c>
      <c r="M20" s="33">
        <f>SUM(M6:M19)</f>
        <v>1726.7654174400004</v>
      </c>
    </row>
    <row r="21" spans="1:11" ht="12.75">
      <c r="A21" t="s">
        <v>101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41" t="s">
        <v>136</v>
      </c>
      <c r="L24" s="46">
        <f>0.67*146.9</f>
        <v>98.42300000000002</v>
      </c>
      <c r="M24" s="32">
        <f aca="true" t="shared" si="1" ref="M24:M32">L24*160.174*1.302*1.15</f>
        <v>23604.643427874606</v>
      </c>
    </row>
    <row r="25" spans="1:13" ht="12.75">
      <c r="A25" t="s">
        <v>105</v>
      </c>
      <c r="J25" s="20">
        <v>2</v>
      </c>
      <c r="K25" s="41" t="s">
        <v>153</v>
      </c>
      <c r="L25" s="50">
        <f>0.06*7.1</f>
        <v>0.426</v>
      </c>
      <c r="M25" s="32">
        <f t="shared" si="1"/>
        <v>102.16695386519999</v>
      </c>
    </row>
    <row r="26" spans="1:13" ht="12.75">
      <c r="A26" t="s">
        <v>106</v>
      </c>
      <c r="J26" s="20">
        <v>3</v>
      </c>
      <c r="K26" s="41"/>
      <c r="L26" s="50"/>
      <c r="M26" s="32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41"/>
      <c r="L27" s="46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41"/>
      <c r="L28" s="4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41"/>
      <c r="L29" s="46"/>
      <c r="M29" s="32">
        <f t="shared" si="1"/>
        <v>0</v>
      </c>
    </row>
    <row r="30" spans="10:13" ht="12.75">
      <c r="J30" s="20">
        <v>7</v>
      </c>
      <c r="K30" s="20"/>
      <c r="L30" s="46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/>
      <c r="K33" s="29" t="s">
        <v>57</v>
      </c>
      <c r="L33" s="28">
        <f>SUM(L24:L32)</f>
        <v>98.84900000000002</v>
      </c>
      <c r="M33" s="33">
        <f>SUM(M24:M32)</f>
        <v>23706.810381739804</v>
      </c>
    </row>
    <row r="34" spans="1:11" ht="12.75">
      <c r="A34" t="s">
        <v>2</v>
      </c>
      <c r="E34">
        <v>923.5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477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 t="s">
        <v>137</v>
      </c>
      <c r="L37" s="25" t="s">
        <v>138</v>
      </c>
      <c r="M37" s="25">
        <f>11*347.62</f>
        <v>3823.82</v>
      </c>
    </row>
    <row r="38" spans="2:13" ht="12.75">
      <c r="B38" s="1" t="s">
        <v>5</v>
      </c>
      <c r="C38" s="1"/>
      <c r="J38" s="20">
        <v>2</v>
      </c>
      <c r="K38" s="20" t="s">
        <v>140</v>
      </c>
      <c r="L38" s="25" t="s">
        <v>141</v>
      </c>
      <c r="M38" s="25">
        <f>28*597.39</f>
        <v>16726.92</v>
      </c>
    </row>
    <row r="39" spans="10:13" ht="12.75">
      <c r="J39" s="20">
        <v>3</v>
      </c>
      <c r="K39" s="20" t="s">
        <v>142</v>
      </c>
      <c r="L39" s="25" t="s">
        <v>143</v>
      </c>
      <c r="M39" s="46">
        <f>5*195.44</f>
        <v>977.2</v>
      </c>
    </row>
    <row r="40" spans="1:13" ht="12.75">
      <c r="A40" s="2" t="s">
        <v>6</v>
      </c>
      <c r="F40" s="11">
        <v>57035.08</v>
      </c>
      <c r="J40" s="20">
        <v>4</v>
      </c>
      <c r="K40" s="20" t="s">
        <v>144</v>
      </c>
      <c r="L40" s="25" t="s">
        <v>145</v>
      </c>
      <c r="M40" s="25">
        <f>19*158.68</f>
        <v>3014.92</v>
      </c>
    </row>
    <row r="41" spans="1:13" ht="12.75">
      <c r="A41" t="s">
        <v>7</v>
      </c>
      <c r="F41" s="5">
        <v>57560.73</v>
      </c>
      <c r="J41" s="20">
        <v>5</v>
      </c>
      <c r="K41" s="20" t="s">
        <v>146</v>
      </c>
      <c r="L41" s="25" t="s">
        <v>139</v>
      </c>
      <c r="M41" s="25">
        <f>33*90</f>
        <v>2970</v>
      </c>
    </row>
    <row r="42" spans="2:13" ht="12.75">
      <c r="B42" t="s">
        <v>8</v>
      </c>
      <c r="F42" s="9">
        <f>F41/F40</f>
        <v>1.009216257783806</v>
      </c>
      <c r="J42" s="20">
        <v>6</v>
      </c>
      <c r="K42" s="20" t="s">
        <v>147</v>
      </c>
      <c r="L42" s="25" t="s">
        <v>148</v>
      </c>
      <c r="M42" s="25">
        <f>4*133.86</f>
        <v>535.44</v>
      </c>
    </row>
    <row r="43" spans="1:13" ht="12.75">
      <c r="A43" t="s">
        <v>129</v>
      </c>
      <c r="F43" s="5">
        <f>250+400+250+400+105</f>
        <v>1405</v>
      </c>
      <c r="J43" s="20">
        <v>7</v>
      </c>
      <c r="K43" s="20" t="s">
        <v>149</v>
      </c>
      <c r="L43" s="25" t="s">
        <v>150</v>
      </c>
      <c r="M43" s="46">
        <f>2*104</f>
        <v>208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58965.73</v>
      </c>
      <c r="J44" s="20">
        <v>8</v>
      </c>
      <c r="K44" s="54" t="s">
        <v>151</v>
      </c>
      <c r="L44" s="25" t="s">
        <v>152</v>
      </c>
      <c r="M44" s="25">
        <f>15*29.5</f>
        <v>442.5</v>
      </c>
    </row>
    <row r="45" spans="10:13" ht="12.75">
      <c r="J45" s="20">
        <v>9</v>
      </c>
      <c r="K45" s="54" t="s">
        <v>154</v>
      </c>
      <c r="L45" s="25" t="s">
        <v>155</v>
      </c>
      <c r="M45" s="25">
        <f>6*11.6</f>
        <v>69.6</v>
      </c>
    </row>
    <row r="46" spans="2:13" ht="12.75">
      <c r="B46" s="1" t="s">
        <v>10</v>
      </c>
      <c r="C46" s="1"/>
      <c r="J46" s="20">
        <v>10</v>
      </c>
      <c r="K46" s="54"/>
      <c r="L46" s="25"/>
      <c r="M46" s="25"/>
    </row>
    <row r="47" spans="10:13" ht="12.75">
      <c r="J47" s="20">
        <v>11</v>
      </c>
      <c r="K47" s="5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25"/>
      <c r="M48" s="25"/>
    </row>
    <row r="49" spans="1:13" ht="12.75">
      <c r="A49" t="s">
        <v>12</v>
      </c>
      <c r="F49" s="11">
        <f>7896.08*1.302</f>
        <v>10280.69616</v>
      </c>
      <c r="J49" s="20">
        <v>13</v>
      </c>
      <c r="K49" s="54"/>
      <c r="L49" s="25"/>
      <c r="M49" s="25"/>
    </row>
    <row r="50" spans="1:13" ht="12.75">
      <c r="A50" s="6" t="s">
        <v>15</v>
      </c>
      <c r="F50" s="11">
        <f>2727*1.302</f>
        <v>3550.554</v>
      </c>
      <c r="J50" s="20">
        <v>14</v>
      </c>
      <c r="K50" s="54"/>
      <c r="L50" s="25"/>
      <c r="M50" s="25"/>
    </row>
    <row r="51" spans="1:13" ht="12.75">
      <c r="A51" s="57" t="s">
        <v>82</v>
      </c>
      <c r="B51" s="55"/>
      <c r="C51" s="55"/>
      <c r="D51" s="55"/>
      <c r="E51" s="58">
        <v>0</v>
      </c>
      <c r="F51" s="58">
        <f>E51*E33</f>
        <v>0</v>
      </c>
      <c r="J51" s="20">
        <v>15</v>
      </c>
      <c r="K51" s="54"/>
      <c r="L51" s="25"/>
      <c r="M51" s="25"/>
    </row>
    <row r="52" spans="1:13" ht="12.75">
      <c r="A52" s="4" t="s">
        <v>33</v>
      </c>
      <c r="F52" s="31">
        <f>F49+F50+F51</f>
        <v>13831.25016</v>
      </c>
      <c r="J52" s="20">
        <v>16</v>
      </c>
      <c r="K52" s="54"/>
      <c r="L52" s="25"/>
      <c r="M52" s="25"/>
    </row>
    <row r="53" spans="1:13" ht="12.75">
      <c r="A53" s="4" t="s">
        <v>16</v>
      </c>
      <c r="J53" s="20">
        <v>17</v>
      </c>
      <c r="K53" s="54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18</v>
      </c>
      <c r="K54" s="54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0.5</v>
      </c>
      <c r="E55" t="s">
        <v>14</v>
      </c>
      <c r="F55" s="11">
        <f>B55*D55</f>
        <v>461.75</v>
      </c>
      <c r="J55" s="20">
        <v>19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461.75</v>
      </c>
      <c r="J56" s="20">
        <v>20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0" t="s">
        <v>64</v>
      </c>
      <c r="M57" s="33">
        <f>SUM(M37:M56)</f>
        <v>28768.399999999998</v>
      </c>
    </row>
    <row r="58" spans="1:6" ht="12.75">
      <c r="A58" t="s">
        <v>19</v>
      </c>
      <c r="C58">
        <v>304687</v>
      </c>
      <c r="D58">
        <v>224780.8</v>
      </c>
      <c r="E58">
        <v>3468</v>
      </c>
      <c r="F58" s="34">
        <f>C58/D58*E58</f>
        <v>4700.821938528557</v>
      </c>
    </row>
    <row r="59" spans="1:6" ht="12.75">
      <c r="A59" t="s">
        <v>20</v>
      </c>
      <c r="F59" s="34">
        <f>M20</f>
        <v>1726.7654174400004</v>
      </c>
    </row>
    <row r="60" spans="1:6" ht="12.75">
      <c r="A60" t="s">
        <v>21</v>
      </c>
      <c r="F60" s="11">
        <f>M33</f>
        <v>23706.810381739804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M57</f>
        <v>28768.399999999998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3468</v>
      </c>
      <c r="C65" t="s">
        <v>13</v>
      </c>
      <c r="D65" s="11">
        <v>0.33</v>
      </c>
      <c r="E65" t="s">
        <v>14</v>
      </c>
      <c r="F65" s="11">
        <f>B65*D65</f>
        <v>1144.44</v>
      </c>
    </row>
    <row r="66" spans="1:6" ht="12.75">
      <c r="A66" s="55" t="s">
        <v>83</v>
      </c>
      <c r="B66" s="55"/>
      <c r="C66" s="55"/>
      <c r="D66" s="56"/>
      <c r="E66" s="55"/>
      <c r="F66" s="56">
        <f>D66*E33</f>
        <v>0</v>
      </c>
    </row>
    <row r="67" spans="1:6" ht="12.75">
      <c r="A67" s="55" t="s">
        <v>130</v>
      </c>
      <c r="B67" s="55"/>
      <c r="C67" s="55"/>
      <c r="D67" s="56">
        <v>0</v>
      </c>
      <c r="E67" s="55"/>
      <c r="F67" s="56">
        <v>0</v>
      </c>
    </row>
    <row r="68" spans="1:6" ht="12.75">
      <c r="A68" s="4" t="s">
        <v>25</v>
      </c>
      <c r="B68" s="10"/>
      <c r="C68" s="10"/>
      <c r="F68" s="31">
        <f>SUM(F58:F67)</f>
        <v>60047.23773770836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0.24</v>
      </c>
      <c r="E70" t="s">
        <v>14</v>
      </c>
      <c r="F70" s="11">
        <f>B70*D70</f>
        <v>832.3199999999999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1.35</v>
      </c>
      <c r="E73" t="s">
        <v>14</v>
      </c>
      <c r="F73" s="11">
        <f>B73*D73</f>
        <v>4681.8</v>
      </c>
    </row>
    <row r="74" spans="1:6" ht="12.75">
      <c r="A74" s="4" t="s">
        <v>29</v>
      </c>
      <c r="F74" s="31">
        <f>F70+F73</f>
        <v>5514.12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3.03</v>
      </c>
      <c r="E77" t="s">
        <v>14</v>
      </c>
      <c r="F77" s="11">
        <f>B77*D77</f>
        <v>10508.039999999999</v>
      </c>
    </row>
    <row r="78" spans="1:6" ht="12.75">
      <c r="A78" s="4" t="s">
        <v>31</v>
      </c>
      <c r="F78" s="8">
        <f>SUM(F77)</f>
        <v>10508.039999999999</v>
      </c>
    </row>
    <row r="79" spans="1:6" ht="12.75">
      <c r="A79" s="59" t="s">
        <v>77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32</v>
      </c>
      <c r="B80" s="1"/>
      <c r="F80" s="31">
        <f>F52+F56+F68+F74+F78+F79</f>
        <v>90362.39789770835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5241.019078067084</v>
      </c>
    </row>
    <row r="82" spans="1:6" ht="12.75">
      <c r="A82" s="1"/>
      <c r="B82" s="35" t="s">
        <v>126</v>
      </c>
      <c r="C82" s="35"/>
      <c r="D82" s="1"/>
      <c r="E82" s="52"/>
      <c r="F82" s="53">
        <v>2878.68</v>
      </c>
    </row>
    <row r="83" spans="1:6" ht="12.75">
      <c r="A83" s="1"/>
      <c r="B83" s="35" t="s">
        <v>127</v>
      </c>
      <c r="C83" s="35"/>
      <c r="D83" s="1"/>
      <c r="E83" s="52"/>
      <c r="F83" s="53">
        <v>398.96</v>
      </c>
    </row>
    <row r="84" spans="1:6" ht="12.75">
      <c r="A84" s="1"/>
      <c r="B84" s="35" t="s">
        <v>128</v>
      </c>
      <c r="C84" s="35"/>
      <c r="D84" s="1"/>
      <c r="E84" s="52"/>
      <c r="F84" s="53">
        <v>2111.64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100992.69697577543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44256</v>
      </c>
      <c r="C87" s="39">
        <v>-763731</v>
      </c>
      <c r="D87" s="43">
        <f>F44</f>
        <v>58965.73</v>
      </c>
      <c r="E87" s="43">
        <f>F85</f>
        <v>100992.69697577543</v>
      </c>
      <c r="F87" s="44">
        <f>C87+D87-E87</f>
        <v>-805757.9669757754</v>
      </c>
    </row>
    <row r="89" spans="1:6" ht="13.5" thickBot="1">
      <c r="A89" t="s">
        <v>110</v>
      </c>
      <c r="C89" s="48">
        <v>44228</v>
      </c>
      <c r="D89" s="8" t="s">
        <v>111</v>
      </c>
      <c r="E89" s="48">
        <v>44255</v>
      </c>
      <c r="F89" t="s">
        <v>112</v>
      </c>
    </row>
    <row r="90" spans="1:7" ht="13.5" thickBot="1">
      <c r="A90" t="s">
        <v>113</v>
      </c>
      <c r="F90" s="49">
        <f>E87</f>
        <v>100992.69697577543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6" ht="12.75">
      <c r="A106" t="s">
        <v>124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2020-09-12T14:12:53Z</cp:lastPrinted>
  <dcterms:created xsi:type="dcterms:W3CDTF">2008-08-18T07:30:19Z</dcterms:created>
  <dcterms:modified xsi:type="dcterms:W3CDTF">2021-06-28T07:06:45Z</dcterms:modified>
  <cp:category/>
  <cp:version/>
  <cp:contentType/>
  <cp:contentStatus/>
</cp:coreProperties>
</file>