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<sst xmlns="http://schemas.openxmlformats.org/spreadsheetml/2006/main" count="217" uniqueCount="188">
  <si>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</si>
  <si>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</si>
  <si>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</si>
  <si>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</si>
  <si>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</si>
  <si>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</si>
  <si>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</si>
  <si>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</si>
  <si>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</si>
  <si>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</si>
  <si>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</si>
  <si>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</si>
  <si>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</si>
  <si>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</si>
  <si>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</si>
  <si>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</si>
  <si>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</si>
  <si>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</si>
  <si>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</si>
  <si>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</si>
  <si>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</si>
  <si>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</si>
  <si>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</si>
  <si>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</si>
  <si>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</si>
  <si>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</si>
  <si>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</si>
  <si>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</si>
  <si>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</si>
  <si>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</si>
  <si>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</si>
  <si>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</si>
  <si>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</si>
  <si>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</si>
  <si>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</si>
  <si>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</si>
  <si>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</si>
  <si>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</si>
  <si>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</si>
  <si>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</si>
  <si>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</si>
  <si>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</si>
  <si>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</si>
  <si>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</si>
  <si>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</si>
  <si>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</si>
  <si>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</si>
  <si>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</si>
  <si>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</si>
  <si>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</si>
  <si>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</si>
  <si>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</si>
  <si>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</si>
  <si>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</si>
  <si>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</si>
  <si>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</si>
  <si>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</si>
  <si>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</si>
  <si>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</si>
  <si>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</si>
  <si>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</si>
  <si>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</si>
  <si>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</si>
  <si>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</si>
  <si>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</si>
  <si>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</si>
  <si>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</si>
  <si>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</si>
  <si>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</si>
  <si>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</si>
  <si>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</si>
  <si>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</si>
  <si>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</si>
  <si>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</si>
  <si>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</si>
  <si>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</si>
  <si>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</si>
  <si>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</si>
  <si>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</si>
  <si>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</si>
  <si>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</si>
  <si>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</si>
  <si>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</si>
  <si>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</si>
  <si>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</si>
  <si>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</si>
  <si>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</si>
  <si>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</si>
  <si>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</si>
  <si>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</si>
  <si>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</si>
  <si>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</si>
  <si>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</si>
  <si>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</si>
  <si>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</si>
  <si>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</si>
  <si>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</si>
  <si>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</si>
  <si>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</si>
  <si>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</si>
  <si>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</si>
  <si>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</si>
  <si>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</si>
  <si>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</si>
  <si>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</si>
  <si>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</si>
  <si>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</si>
  <si>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</si>
  <si>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</si>
  <si>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</si>
  <si>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</si>
  <si>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</si>
  <si>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</si>
  <si>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</si>
  <si>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</si>
  <si>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</si>
  <si>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</si>
  <si>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</si>
  <si>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</si>
  <si>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</si>
  <si>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</si>
  <si>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</si>
  <si>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</si>
  <si>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</si>
  <si>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</si>
  <si>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</si>
  <si>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</si>
  <si>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</si>
  <si>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</si>
  <si>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</si>
  <si>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</si>
  <si>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</si>
  <si>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</si>
  <si>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</si>
  <si>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</si>
  <si>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</si>
  <si>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</si>
  <si>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</si>
  <si>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>смена светильника (1шт) п-д 2</t>
  </si>
  <si>
    <t>светиьник</t>
  </si>
  <si>
    <t>1шт</t>
  </si>
  <si>
    <t>работа по договору</t>
  </si>
  <si>
    <t>ремонт ревизки канализ.</t>
  </si>
  <si>
    <t>болты</t>
  </si>
  <si>
    <t>4шт</t>
  </si>
  <si>
    <t xml:space="preserve">шайба </t>
  </si>
  <si>
    <t>гайка</t>
  </si>
  <si>
    <t>8шт</t>
  </si>
  <si>
    <t>диск</t>
  </si>
  <si>
    <t>смена ламп (2шт) п-д 3,2</t>
  </si>
  <si>
    <t>лампа</t>
  </si>
  <si>
    <t>2шт</t>
  </si>
  <si>
    <t>демонтаж, монтаж радиатора п-д1</t>
  </si>
  <si>
    <t>смена труб д 25 п.пр. (4мп) п-д 2</t>
  </si>
  <si>
    <t>радиатор</t>
  </si>
  <si>
    <t>муфта 25</t>
  </si>
  <si>
    <t>американка 25</t>
  </si>
  <si>
    <t>труба д 25 п.пр</t>
  </si>
  <si>
    <t>4мп</t>
  </si>
  <si>
    <t>уголок 25</t>
  </si>
  <si>
    <t>устр-во контейнерной площадки</t>
  </si>
  <si>
    <t>труба д 50х50</t>
  </si>
  <si>
    <t>20кг</t>
  </si>
  <si>
    <t>труба д 50х25</t>
  </si>
  <si>
    <t>30кг</t>
  </si>
  <si>
    <t>краска</t>
  </si>
  <si>
    <t>1кг</t>
  </si>
  <si>
    <t>электроды</t>
  </si>
  <si>
    <t>0,83кг</t>
  </si>
  <si>
    <t>профлист</t>
  </si>
  <si>
    <t>3л.</t>
  </si>
  <si>
    <t>арматура</t>
  </si>
  <si>
    <t>4,16кг</t>
  </si>
  <si>
    <t>саморезы</t>
  </si>
  <si>
    <t>50шт</t>
  </si>
  <si>
    <t>1,6шт</t>
  </si>
  <si>
    <t>труба 40х40</t>
  </si>
  <si>
    <t>4,33кг</t>
  </si>
  <si>
    <t>труба 40х20</t>
  </si>
  <si>
    <t>5,3кг</t>
  </si>
  <si>
    <t xml:space="preserve">заклепки </t>
  </si>
  <si>
    <t>1уп</t>
  </si>
  <si>
    <t>цемент</t>
  </si>
  <si>
    <t>25кг</t>
  </si>
  <si>
    <t>асфальт</t>
  </si>
  <si>
    <t>0,8т</t>
  </si>
  <si>
    <t>щебень</t>
  </si>
  <si>
    <t>0,5кг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</si>
</sst>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F84" sqref="F84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 t="s">
        <v>134</v>
      </c>
      <c r="K2" s="5" t="s">
        <v>136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135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3.95</v>
      </c>
      <c r="M6" s="46">
        <f>L6*160.174*1.302</f>
        <v>823.7588646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6.95</v>
      </c>
      <c r="M14" s="46">
        <f t="shared" si="0"/>
        <v>1449.3985086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2.99</v>
      </c>
      <c r="M16" s="46">
        <f t="shared" si="0"/>
        <v>623.55417852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1668.3723840000002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23.830000000000002</v>
      </c>
      <c r="M20" s="34">
        <f>SUM(M6:M19)</f>
        <v>4969.6642388400005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138</v>
      </c>
      <c r="L24" s="46">
        <v>0.891</v>
      </c>
      <c r="M24" s="33">
        <f>L24*126.87*1.302*1.15</f>
        <v>169.25654384100002</v>
      </c>
    </row>
    <row r="25" spans="1:13" ht="12.75">
      <c r="A25" t="s">
        <v>108</v>
      </c>
      <c r="J25" s="20">
        <v>2</v>
      </c>
      <c r="K25" s="20" t="s">
        <v>141</v>
      </c>
      <c r="L25" s="46"/>
      <c r="M25" s="33">
        <v>2376</v>
      </c>
    </row>
    <row r="26" spans="1:13" ht="12.75">
      <c r="A26" t="s">
        <v>109</v>
      </c>
      <c r="J26" s="20">
        <v>3</v>
      </c>
      <c r="K26" s="20" t="s">
        <v>142</v>
      </c>
      <c r="L26" s="46">
        <v>3.15</v>
      </c>
      <c r="M26" s="33">
        <f>L26*126.87*1.302*1.15</f>
        <v>598.38172065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 t="s">
        <v>149</v>
      </c>
      <c r="L27" s="25">
        <v>0.14</v>
      </c>
      <c r="M27" s="33">
        <f aca="true" t="shared" si="1" ref="M27:M35">L27*126.87*1.302*1.15</f>
        <v>26.594743140000002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152</v>
      </c>
      <c r="L28" s="25">
        <v>12.04</v>
      </c>
      <c r="M28" s="33">
        <f t="shared" si="1"/>
        <v>2287.1479100399997</v>
      </c>
    </row>
    <row r="29" spans="1:13" ht="12.75">
      <c r="A29" t="s">
        <v>112</v>
      </c>
      <c r="B29" s="1"/>
      <c r="C29" s="8"/>
      <c r="D29" s="8"/>
      <c r="J29" s="20">
        <v>6</v>
      </c>
      <c r="K29" s="20" t="s">
        <v>153</v>
      </c>
      <c r="L29" s="25">
        <f>0.04*184.3</f>
        <v>7.372000000000001</v>
      </c>
      <c r="M29" s="33">
        <f t="shared" si="1"/>
        <v>1400.4031887720002</v>
      </c>
    </row>
    <row r="30" spans="10:13" ht="12.75">
      <c r="J30" s="20">
        <v>7</v>
      </c>
      <c r="K30" s="20" t="s">
        <v>160</v>
      </c>
      <c r="L30" s="25">
        <v>26.92</v>
      </c>
      <c r="M30" s="33">
        <f t="shared" si="1"/>
        <v>5113.789180920001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0.891</v>
      </c>
      <c r="M36" s="34">
        <f>SUM(M24:M35)</f>
        <v>11971.573287363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121190.88</v>
      </c>
      <c r="J40" s="20">
        <v>1</v>
      </c>
      <c r="K40" s="20" t="s">
        <v>139</v>
      </c>
      <c r="L40" s="25" t="s">
        <v>140</v>
      </c>
      <c r="M40" s="25">
        <v>178.05</v>
      </c>
    </row>
    <row r="41" spans="1:13" ht="12.75">
      <c r="A41" t="s">
        <v>7</v>
      </c>
      <c r="F41" s="11">
        <v>97817.88</v>
      </c>
      <c r="J41" s="20">
        <v>2</v>
      </c>
      <c r="K41" s="20" t="s">
        <v>143</v>
      </c>
      <c r="L41" s="25" t="s">
        <v>144</v>
      </c>
      <c r="M41" s="25">
        <f>4*6.76</f>
        <v>27.04</v>
      </c>
    </row>
    <row r="42" spans="2:13" ht="12.75">
      <c r="B42" t="s">
        <v>8</v>
      </c>
      <c r="F42" s="9">
        <f>F41/F40</f>
        <v>0.8071389530301291</v>
      </c>
      <c r="J42" s="20">
        <v>3</v>
      </c>
      <c r="K42" s="20" t="s">
        <v>145</v>
      </c>
      <c r="L42" s="25" t="s">
        <v>144</v>
      </c>
      <c r="M42" s="25">
        <f>4*1.67</f>
        <v>6.68</v>
      </c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 t="s">
        <v>146</v>
      </c>
      <c r="L43" s="52" t="s">
        <v>147</v>
      </c>
      <c r="M43" s="55">
        <f>8*9.3</f>
        <v>74.4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105529.512</v>
      </c>
      <c r="J44" s="20">
        <v>5</v>
      </c>
      <c r="K44" s="20" t="s">
        <v>148</v>
      </c>
      <c r="L44" s="25" t="s">
        <v>140</v>
      </c>
      <c r="M44" s="25">
        <v>29.5</v>
      </c>
    </row>
    <row r="45" spans="10:13" ht="12.75">
      <c r="J45" s="20">
        <v>6</v>
      </c>
      <c r="K45" s="20" t="s">
        <v>150</v>
      </c>
      <c r="L45" s="25" t="s">
        <v>151</v>
      </c>
      <c r="M45" s="25">
        <f>2*11.56</f>
        <v>23.12</v>
      </c>
    </row>
    <row r="46" spans="2:13" ht="12.75">
      <c r="B46" s="1" t="s">
        <v>10</v>
      </c>
      <c r="C46" s="1"/>
      <c r="J46" s="20">
        <v>7</v>
      </c>
      <c r="K46" s="20" t="s">
        <v>154</v>
      </c>
      <c r="L46" s="25" t="s">
        <v>140</v>
      </c>
      <c r="M46" s="25">
        <v>7791</v>
      </c>
    </row>
    <row r="47" spans="10:13" ht="12.75">
      <c r="J47" s="20">
        <v>8</v>
      </c>
      <c r="K47" s="20" t="s">
        <v>155</v>
      </c>
      <c r="L47" s="25" t="s">
        <v>151</v>
      </c>
      <c r="M47" s="25">
        <f>2*90.42</f>
        <v>180.84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156</v>
      </c>
      <c r="L48" s="25" t="s">
        <v>151</v>
      </c>
      <c r="M48" s="25">
        <f>2*141</f>
        <v>282</v>
      </c>
    </row>
    <row r="49" spans="1:13" ht="12.75">
      <c r="A49" t="s">
        <v>12</v>
      </c>
      <c r="F49" s="11">
        <f>(0+3390+6335)*1.302</f>
        <v>12661.95</v>
      </c>
      <c r="J49" s="20">
        <v>10</v>
      </c>
      <c r="K49" s="20" t="s">
        <v>157</v>
      </c>
      <c r="L49" s="25" t="s">
        <v>158</v>
      </c>
      <c r="M49" s="25">
        <f>4*145.4</f>
        <v>581.6</v>
      </c>
    </row>
    <row r="50" spans="1:13" ht="12.75">
      <c r="A50" s="6" t="s">
        <v>15</v>
      </c>
      <c r="F50" s="11">
        <f>(2182+2182+2182)*1.302</f>
        <v>8522.892</v>
      </c>
      <c r="J50" s="20">
        <v>11</v>
      </c>
      <c r="K50" s="20" t="s">
        <v>159</v>
      </c>
      <c r="L50" s="25" t="s">
        <v>144</v>
      </c>
      <c r="M50" s="25">
        <f>4*6.68</f>
        <v>26.72</v>
      </c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 t="s">
        <v>159</v>
      </c>
      <c r="L51" s="25" t="s">
        <v>144</v>
      </c>
      <c r="M51" s="60">
        <f>4*6</f>
        <v>24</v>
      </c>
    </row>
    <row r="52" spans="1:13" ht="12.75">
      <c r="A52" s="4" t="s">
        <v>32</v>
      </c>
      <c r="B52" s="1"/>
      <c r="F52" s="32">
        <f>F49+F50+F51</f>
        <v>21184.842</v>
      </c>
      <c r="J52" s="20">
        <v>13</v>
      </c>
      <c r="K52" s="20" t="s">
        <v>161</v>
      </c>
      <c r="L52" s="25" t="s">
        <v>162</v>
      </c>
      <c r="M52" s="60">
        <v>1404.6</v>
      </c>
    </row>
    <row r="53" spans="1:13" ht="12.75">
      <c r="A53" s="4" t="s">
        <v>16</v>
      </c>
      <c r="J53" s="20">
        <v>14</v>
      </c>
      <c r="K53" s="20" t="s">
        <v>163</v>
      </c>
      <c r="L53" s="25" t="s">
        <v>164</v>
      </c>
      <c r="M53" s="60">
        <v>3366</v>
      </c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165</v>
      </c>
      <c r="L54" s="25" t="s">
        <v>166</v>
      </c>
      <c r="M54" s="60">
        <v>120.93</v>
      </c>
    </row>
    <row r="55" spans="1:13" ht="12.75">
      <c r="A55" t="s">
        <v>82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>
        <v>16</v>
      </c>
      <c r="K55" s="20" t="s">
        <v>167</v>
      </c>
      <c r="L55" s="25" t="s">
        <v>168</v>
      </c>
      <c r="M55" s="60">
        <v>189.67</v>
      </c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 t="s">
        <v>169</v>
      </c>
      <c r="L56" s="25" t="s">
        <v>170</v>
      </c>
      <c r="M56" s="60">
        <v>3448.53</v>
      </c>
    </row>
    <row r="57" spans="1:13" ht="12.75">
      <c r="A57" s="4" t="s">
        <v>18</v>
      </c>
      <c r="B57" s="4"/>
      <c r="J57" s="20">
        <v>18</v>
      </c>
      <c r="K57" s="20" t="s">
        <v>171</v>
      </c>
      <c r="L57" s="25" t="s">
        <v>172</v>
      </c>
      <c r="M57" s="60">
        <v>212.5</v>
      </c>
    </row>
    <row r="58" spans="1:13" ht="12.75">
      <c r="A58" t="s">
        <v>19</v>
      </c>
      <c r="C58" s="47">
        <v>904049</v>
      </c>
      <c r="D58">
        <v>224780.8</v>
      </c>
      <c r="E58">
        <v>2844.4</v>
      </c>
      <c r="F58" s="35">
        <f>C58/D58*E58</f>
        <v>11439.931593801606</v>
      </c>
      <c r="J58" s="20">
        <v>19</v>
      </c>
      <c r="K58" s="20" t="s">
        <v>173</v>
      </c>
      <c r="L58" s="25" t="s">
        <v>174</v>
      </c>
      <c r="M58" s="60">
        <v>248</v>
      </c>
    </row>
    <row r="59" spans="1:13" ht="12.75">
      <c r="A59" t="s">
        <v>20</v>
      </c>
      <c r="F59" s="35">
        <f>M20</f>
        <v>4969.6642388400005</v>
      </c>
      <c r="J59" s="20">
        <v>20</v>
      </c>
      <c r="K59" s="20" t="s">
        <v>148</v>
      </c>
      <c r="L59" s="25" t="s">
        <v>175</v>
      </c>
      <c r="M59" s="60">
        <v>49.17</v>
      </c>
    </row>
    <row r="60" spans="1:13" ht="12.75">
      <c r="A60" t="s">
        <v>21</v>
      </c>
      <c r="F60" s="11">
        <f>M36</f>
        <v>11971.573287363</v>
      </c>
      <c r="J60" s="20">
        <v>21</v>
      </c>
      <c r="K60" s="20" t="s">
        <v>176</v>
      </c>
      <c r="L60" s="25" t="s">
        <v>177</v>
      </c>
      <c r="M60" s="60">
        <v>376.13</v>
      </c>
    </row>
    <row r="61" spans="1:13" ht="12.75">
      <c r="A61" t="s">
        <v>74</v>
      </c>
      <c r="F61" s="5">
        <f>0*600*1.302</f>
        <v>0</v>
      </c>
      <c r="J61" s="20">
        <v>22</v>
      </c>
      <c r="K61" s="20" t="s">
        <v>178</v>
      </c>
      <c r="L61" s="25" t="s">
        <v>179</v>
      </c>
      <c r="M61" s="25">
        <v>906.67</v>
      </c>
    </row>
    <row r="62" spans="1:13" ht="12.75">
      <c r="A62" t="s">
        <v>22</v>
      </c>
      <c r="F62" s="5">
        <f>M70</f>
        <v>21254.17</v>
      </c>
      <c r="J62" s="20">
        <v>23</v>
      </c>
      <c r="K62" s="20" t="s">
        <v>180</v>
      </c>
      <c r="L62" s="25" t="s">
        <v>181</v>
      </c>
      <c r="M62" s="25">
        <v>112</v>
      </c>
    </row>
    <row r="63" spans="1:13" ht="12.75">
      <c r="A63" t="s">
        <v>23</v>
      </c>
      <c r="F63" s="5"/>
      <c r="J63" s="20">
        <v>24</v>
      </c>
      <c r="K63" s="20" t="s">
        <v>182</v>
      </c>
      <c r="L63" s="25" t="s">
        <v>183</v>
      </c>
      <c r="M63" s="25">
        <v>204</v>
      </c>
    </row>
    <row r="64" spans="1:13" ht="12.75">
      <c r="A64" t="s">
        <v>24</v>
      </c>
      <c r="F64" s="5"/>
      <c r="J64" s="20">
        <v>25</v>
      </c>
      <c r="K64" s="20" t="s">
        <v>184</v>
      </c>
      <c r="L64" s="25" t="s">
        <v>185</v>
      </c>
      <c r="M64" s="25">
        <v>583.33</v>
      </c>
    </row>
    <row r="65" spans="2:13" ht="12.75">
      <c r="B65">
        <v>2844.4</v>
      </c>
      <c r="C65" t="s">
        <v>13</v>
      </c>
      <c r="D65" s="11">
        <v>2.17</v>
      </c>
      <c r="E65" t="s">
        <v>14</v>
      </c>
      <c r="F65" s="11">
        <f>B65*D65</f>
        <v>6172.348</v>
      </c>
      <c r="J65" s="20">
        <v>26</v>
      </c>
      <c r="K65" s="20" t="s">
        <v>186</v>
      </c>
      <c r="L65" s="25" t="s">
        <v>187</v>
      </c>
      <c r="M65" s="25">
        <v>807.69</v>
      </c>
    </row>
    <row r="66" spans="1:13" ht="12.75">
      <c r="A66" s="58" t="s">
        <v>77</v>
      </c>
      <c r="B66" s="58" t="s">
        <v>78</v>
      </c>
      <c r="C66" s="58"/>
      <c r="D66" s="59"/>
      <c r="E66" s="58"/>
      <c r="F66" s="59">
        <v>0</v>
      </c>
      <c r="J66" s="20">
        <v>27</v>
      </c>
      <c r="K66" s="20"/>
      <c r="L66" s="25"/>
      <c r="M66" s="25"/>
    </row>
    <row r="67" spans="1:13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  <c r="J67" s="20">
        <v>28</v>
      </c>
      <c r="K67" s="20"/>
      <c r="L67" s="25"/>
      <c r="M67" s="25"/>
    </row>
    <row r="68" spans="1:13" ht="12.75">
      <c r="A68" s="4" t="s">
        <v>68</v>
      </c>
      <c r="B68" s="4"/>
      <c r="C68" s="10"/>
      <c r="F68" s="32">
        <f>SUM(F58:F67)</f>
        <v>55807.6871200046</v>
      </c>
      <c r="J68" s="20">
        <v>29</v>
      </c>
      <c r="K68" s="20"/>
      <c r="L68" s="25"/>
      <c r="M68" s="25"/>
    </row>
    <row r="69" spans="1:13" ht="12.75">
      <c r="A69" s="4" t="s">
        <v>25</v>
      </c>
      <c r="J69" s="20">
        <v>30</v>
      </c>
      <c r="K69" s="20"/>
      <c r="L69" s="25"/>
      <c r="M69" s="25"/>
    </row>
    <row r="70" spans="1:13" ht="12.75">
      <c r="A70" t="s">
        <v>26</v>
      </c>
      <c r="B70">
        <v>2844.4</v>
      </c>
      <c r="C70" t="s">
        <v>65</v>
      </c>
      <c r="D70" s="5">
        <v>0.73</v>
      </c>
      <c r="E70" t="s">
        <v>14</v>
      </c>
      <c r="F70" s="11">
        <f>B70*D70</f>
        <v>2076.412</v>
      </c>
      <c r="J70" s="20"/>
      <c r="K70" s="20"/>
      <c r="L70" s="31" t="s">
        <v>64</v>
      </c>
      <c r="M70" s="28">
        <f>SUM(M40:M69)</f>
        <v>21254.17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3.03</v>
      </c>
      <c r="F73" s="11">
        <f>B73*D73</f>
        <v>8618.532</v>
      </c>
    </row>
    <row r="74" spans="1:6" ht="12.75">
      <c r="A74" s="4" t="s">
        <v>28</v>
      </c>
      <c r="B74" s="1"/>
      <c r="F74" s="32">
        <f>F70+F73</f>
        <v>10694.944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7.87</v>
      </c>
      <c r="F77" s="11">
        <f>B77*D77</f>
        <v>22385.428</v>
      </c>
    </row>
    <row r="78" spans="1:6" ht="12.75">
      <c r="A78" s="4" t="s">
        <v>30</v>
      </c>
      <c r="B78" s="1"/>
      <c r="F78" s="32">
        <f>SUM(F77)</f>
        <v>22385.428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110072.90112000461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6384.228264960267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f>3444.24+1833.88+12237.12</f>
        <v>17515.24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f>3*226.47</f>
        <v>679.41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134651.77938496487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137</v>
      </c>
    </row>
    <row r="87" spans="1:6" ht="12.75">
      <c r="A87" s="13"/>
      <c r="B87" s="39">
        <v>44409</v>
      </c>
      <c r="C87" s="40">
        <v>-775536</v>
      </c>
      <c r="D87" s="43">
        <f>F44</f>
        <v>105529.512</v>
      </c>
      <c r="E87" s="43">
        <f>F85</f>
        <v>134651.77938496487</v>
      </c>
      <c r="F87" s="44">
        <f>C87+D87-E87</f>
        <v>-804658.2673849649</v>
      </c>
    </row>
    <row r="89" spans="1:6" ht="13.5" thickBot="1">
      <c r="A89" t="s">
        <v>113</v>
      </c>
      <c r="C89" s="49">
        <v>44409</v>
      </c>
      <c r="D89" s="8" t="s">
        <v>114</v>
      </c>
      <c r="E89" s="49">
        <v>44500</v>
      </c>
      <c r="F89" t="s">
        <v>115</v>
      </c>
    </row>
    <row r="90" spans="1:7" ht="13.5" thickBot="1">
      <c r="A90" t="s">
        <v>116</v>
      </c>
      <c r="F90" s="50">
        <f>E87</f>
        <v>134651.77938496487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2022-02-09T06:48:35Z</dcterms:modified>
  <cp:category/>
  <cp:version/>
  <cp:contentType/>
  <cp:contentStatus/>
</cp:coreProperties>
</file>