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<sst xmlns="http://schemas.openxmlformats.org/spreadsheetml/2006/main" count="182" uniqueCount="155">
  <si>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</si>
  <si>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</si>
  <si>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</si>
  <si>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</si>
  <si>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</si>
  <si>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</si>
  <si>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</si>
  <si>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</si>
  <si>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</si>
  <si>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</si>
  <si>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</si>
  <si>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</si>
  <si>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</si>
  <si>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</si>
  <si>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</si>
  <si>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</si>
  <si>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</si>
  <si>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</si>
  <si>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</si>
  <si>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</si>
  <si>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</si>
  <si>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</si>
  <si>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</si>
  <si>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</si>
  <si>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</si>
  <si>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</si>
  <si>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</si>
  <si>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</si>
  <si>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</si>
  <si>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</si>
  <si>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</si>
  <si>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</si>
  <si>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</si>
  <si>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</si>
  <si>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</si>
  <si>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</si>
  <si>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</si>
  <si>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</si>
  <si>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</si>
  <si>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</si>
  <si>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</si>
  <si>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</si>
  <si>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</si>
  <si>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</si>
  <si>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</si>
  <si>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</si>
  <si>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</si>
  <si>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</si>
  <si>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</si>
  <si>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</si>
  <si>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</si>
  <si>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</si>
  <si>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</si>
  <si>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</si>
  <si>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</si>
  <si>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</si>
  <si>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</si>
  <si>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</si>
  <si>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</si>
  <si>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</si>
  <si>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</si>
  <si>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</si>
  <si>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</si>
  <si>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</si>
  <si>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</si>
  <si>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</si>
  <si>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</si>
  <si>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</si>
  <si>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</si>
  <si>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</si>
  <si>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</si>
  <si>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</si>
  <si>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</si>
  <si>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</si>
  <si>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</si>
  <si>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</si>
  <si>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</si>
  <si>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</si>
  <si>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</si>
  <si>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</si>
  <si>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</si>
  <si>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</si>
  <si>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</si>
  <si>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</si>
  <si>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</si>
  <si>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</si>
  <si>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</si>
  <si>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</si>
  <si>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</si>
  <si>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</si>
  <si>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</si>
  <si>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</si>
  <si>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</si>
  <si>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</si>
  <si>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</si>
  <si>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</si>
  <si>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</si>
  <si>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</si>
  <si>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</si>
  <si>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</si>
  <si>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</si>
  <si>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</si>
  <si>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</si>
  <si>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</si>
  <si>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</si>
  <si>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</si>
  <si>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</si>
  <si>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</si>
  <si>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</si>
  <si>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</si>
  <si>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</si>
  <si>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</si>
  <si>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</si>
  <si>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</si>
  <si>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</si>
  <si>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</si>
  <si>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</si>
  <si>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</si>
  <si>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</si>
  <si>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</si>
  <si>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</si>
  <si>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</si>
  <si>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</si>
  <si>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</si>
  <si>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</si>
  <si>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</si>
  <si>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</si>
  <si>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</si>
  <si>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</si>
  <si>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</si>
  <si>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</si>
  <si>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</si>
  <si>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2021г.</t>
  </si>
  <si>
    <t>8,9,10</t>
  </si>
  <si>
    <t>октября</t>
  </si>
  <si>
    <t>за   август, сентябрь, октябрь  2021 г.</t>
  </si>
  <si>
    <t>ост.на 01.11</t>
  </si>
  <si>
    <t>прочистка канализации</t>
  </si>
  <si>
    <t>смена светильника (1шт) п-д2</t>
  </si>
  <si>
    <t xml:space="preserve">светильник </t>
  </si>
  <si>
    <t>1шт</t>
  </si>
  <si>
    <t>провод</t>
  </si>
  <si>
    <t>2мп</t>
  </si>
  <si>
    <t xml:space="preserve">смена ламп (5шт) </t>
  </si>
  <si>
    <t>лампа</t>
  </si>
  <si>
    <t>5шт</t>
  </si>
  <si>
    <t>проверка счетчиков</t>
  </si>
  <si>
    <t xml:space="preserve">ремонт скамеек </t>
  </si>
  <si>
    <t>болты</t>
  </si>
  <si>
    <t>20шт</t>
  </si>
  <si>
    <t xml:space="preserve">шайба </t>
  </si>
  <si>
    <t>доска</t>
  </si>
  <si>
    <t>гайка</t>
  </si>
  <si>
    <t xml:space="preserve">смена ламп (6шт) </t>
  </si>
  <si>
    <t>6шт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</si>
</sst>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8" sqref="M48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 t="s">
        <v>133</v>
      </c>
      <c r="K2" s="5" t="s">
        <v>135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50">
        <f>L6*160.174*1.302</f>
        <v>727.8274525200002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50">
        <f t="shared" si="0"/>
        <v>2487.96031764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2.49</v>
      </c>
      <c r="M16" s="50">
        <f t="shared" si="0"/>
        <v>519.28090452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0">
        <f t="shared" si="0"/>
        <v>3128.19822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38.410000000000004</v>
      </c>
      <c r="M20" s="32">
        <f>SUM(M6:M19)</f>
        <v>8010.272908680001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137</v>
      </c>
      <c r="L24" s="25">
        <f>4*4.83</f>
        <v>19.32</v>
      </c>
      <c r="M24" s="49">
        <f>L24*160.174*1.302*1.15</f>
        <v>4633.487203464</v>
      </c>
    </row>
    <row r="25" spans="1:13" ht="12.75">
      <c r="A25" t="s">
        <v>105</v>
      </c>
      <c r="J25" s="20">
        <v>2</v>
      </c>
      <c r="K25" s="47" t="s">
        <v>138</v>
      </c>
      <c r="L25" s="55">
        <v>0.89</v>
      </c>
      <c r="M25" s="49">
        <f aca="true" t="shared" si="1" ref="M25:M34">L25*160.174*1.302*1.15</f>
        <v>213.44739187800002</v>
      </c>
    </row>
    <row r="26" spans="1:13" ht="12.75">
      <c r="A26" t="s">
        <v>106</v>
      </c>
      <c r="J26" s="20">
        <v>3</v>
      </c>
      <c r="K26" s="20" t="s">
        <v>143</v>
      </c>
      <c r="L26" s="50">
        <v>0.35</v>
      </c>
      <c r="M26" s="49">
        <f t="shared" si="1"/>
        <v>83.93998556999999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 t="s">
        <v>147</v>
      </c>
      <c r="L27" s="50">
        <v>8.45</v>
      </c>
      <c r="M27" s="49">
        <f t="shared" si="1"/>
        <v>2026.5510801899998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153</v>
      </c>
      <c r="L28" s="25">
        <f>0.06*7.1</f>
        <v>0.426</v>
      </c>
      <c r="M28" s="49">
        <f t="shared" si="1"/>
        <v>102.16695386519999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29.436</v>
      </c>
      <c r="M35" s="32">
        <f>SUM(M24:M34)</f>
        <v>7059.592614967201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 t="s">
        <v>139</v>
      </c>
      <c r="L39" s="48" t="s">
        <v>140</v>
      </c>
      <c r="M39" s="48">
        <v>205.8</v>
      </c>
    </row>
    <row r="40" spans="1:13" ht="12.75">
      <c r="A40" s="2" t="s">
        <v>6</v>
      </c>
      <c r="F40" s="11">
        <f>203923.47-10677.44</f>
        <v>193246.03</v>
      </c>
      <c r="J40" s="20">
        <v>2</v>
      </c>
      <c r="K40" s="20" t="s">
        <v>141</v>
      </c>
      <c r="L40" s="25" t="s">
        <v>142</v>
      </c>
      <c r="M40" s="25">
        <f>2*11</f>
        <v>22</v>
      </c>
    </row>
    <row r="41" spans="1:13" ht="12.75">
      <c r="A41" t="s">
        <v>7</v>
      </c>
      <c r="F41" s="5">
        <v>192757.43</v>
      </c>
      <c r="J41" s="20">
        <v>3</v>
      </c>
      <c r="K41" s="20" t="s">
        <v>144</v>
      </c>
      <c r="L41" s="25" t="s">
        <v>145</v>
      </c>
      <c r="M41" s="25">
        <f>5*11.56</f>
        <v>57.800000000000004</v>
      </c>
    </row>
    <row r="42" spans="2:13" ht="12.75">
      <c r="B42" t="s">
        <v>8</v>
      </c>
      <c r="F42" s="9">
        <f>F41/F40</f>
        <v>0.9974716168813403</v>
      </c>
      <c r="J42" s="20">
        <v>4</v>
      </c>
      <c r="K42" s="20" t="s">
        <v>146</v>
      </c>
      <c r="L42" s="25"/>
      <c r="M42" s="25">
        <v>25427</v>
      </c>
    </row>
    <row r="43" spans="1:13" ht="12.75">
      <c r="A43" t="s">
        <v>130</v>
      </c>
      <c r="F43" s="5">
        <f>250+800+250+105</f>
        <v>1405</v>
      </c>
      <c r="J43" s="20">
        <v>5</v>
      </c>
      <c r="K43" s="20" t="s">
        <v>148</v>
      </c>
      <c r="L43" s="25" t="s">
        <v>149</v>
      </c>
      <c r="M43" s="25">
        <f>20*3.1</f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194162.43</v>
      </c>
      <c r="J44" s="20">
        <v>6</v>
      </c>
      <c r="K44" s="20" t="s">
        <v>150</v>
      </c>
      <c r="L44" s="25" t="s">
        <v>149</v>
      </c>
      <c r="M44" s="25">
        <f>20*1.62</f>
        <v>32.400000000000006</v>
      </c>
    </row>
    <row r="45" spans="6:13" ht="12.75">
      <c r="F45" s="46"/>
      <c r="J45" s="20">
        <v>7</v>
      </c>
      <c r="K45" s="47" t="s">
        <v>151</v>
      </c>
      <c r="L45" s="48" t="s">
        <v>140</v>
      </c>
      <c r="M45" s="48">
        <v>900</v>
      </c>
    </row>
    <row r="46" spans="2:13" ht="12.75">
      <c r="B46" s="1" t="s">
        <v>10</v>
      </c>
      <c r="C46" s="1"/>
      <c r="J46" s="20">
        <v>8</v>
      </c>
      <c r="K46" s="20" t="s">
        <v>152</v>
      </c>
      <c r="L46" s="25" t="s">
        <v>149</v>
      </c>
      <c r="M46" s="25">
        <f>20*1.2</f>
        <v>24</v>
      </c>
    </row>
    <row r="47" spans="10:13" ht="12.75">
      <c r="J47" s="20">
        <v>9</v>
      </c>
      <c r="K47" s="20" t="s">
        <v>144</v>
      </c>
      <c r="L47" s="25" t="s">
        <v>154</v>
      </c>
      <c r="M47" s="25">
        <f>6*11.6</f>
        <v>69.6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(8146+7331+7333)*1.302</f>
        <v>29698.620000000003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(5370+5370+5370)*1.302</f>
        <v>20975.22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50673.840000000004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26800.6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0.5</v>
      </c>
      <c r="E55" t="s">
        <v>14</v>
      </c>
      <c r="F55" s="11">
        <f>B55*D55</f>
        <v>623</v>
      </c>
    </row>
    <row r="56" spans="1:6" ht="12.75">
      <c r="A56" s="4" t="s">
        <v>16</v>
      </c>
      <c r="B56" s="10"/>
      <c r="C56" s="10"/>
      <c r="F56" s="31">
        <f>SUM(F54:F55)</f>
        <v>623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904049</v>
      </c>
      <c r="D58">
        <v>224780.8</v>
      </c>
      <c r="E58">
        <v>4476.6</v>
      </c>
      <c r="F58" s="33">
        <f>C58/D58*E58</f>
        <v>18004.49928730568</v>
      </c>
    </row>
    <row r="59" spans="1:6" ht="12.75">
      <c r="A59" t="s">
        <v>19</v>
      </c>
      <c r="F59" s="33">
        <f>M20</f>
        <v>8010.272908680001</v>
      </c>
    </row>
    <row r="60" spans="1:6" ht="12.75">
      <c r="A60" t="s">
        <v>20</v>
      </c>
      <c r="F60" s="11">
        <f>M35</f>
        <v>7059.592614967201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21</v>
      </c>
      <c r="F62" s="11">
        <f>M53</f>
        <v>26800.6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2.17</v>
      </c>
      <c r="E66" t="s">
        <v>14</v>
      </c>
      <c r="F66" s="11">
        <f>B66*D66</f>
        <v>9714.222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1" t="s">
        <v>83</v>
      </c>
      <c r="B68" s="51"/>
      <c r="C68" s="51"/>
      <c r="D68" s="62">
        <v>0</v>
      </c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70370.38681095287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0.73</v>
      </c>
      <c r="E71" t="s">
        <v>14</v>
      </c>
      <c r="F71" s="11">
        <f>B71*D71</f>
        <v>3267.918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3.03</v>
      </c>
      <c r="E74" t="s">
        <v>14</v>
      </c>
      <c r="F74" s="11">
        <f>B74*D74</f>
        <v>13564.098</v>
      </c>
    </row>
    <row r="75" spans="1:6" ht="12.75">
      <c r="A75" s="4" t="s">
        <v>28</v>
      </c>
      <c r="F75" s="31">
        <f>F71+F74</f>
        <v>16832.016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7.87</v>
      </c>
      <c r="E78" t="s">
        <v>14</v>
      </c>
      <c r="F78" s="11">
        <f>B78*D78</f>
        <v>35230.842000000004</v>
      </c>
    </row>
    <row r="79" spans="1:6" ht="12.75">
      <c r="A79" s="4" t="s">
        <v>30</v>
      </c>
      <c r="F79" s="31">
        <f>SUM(F78)</f>
        <v>35230.842000000004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173730.0848109529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10076.344919035268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f>2504.44+11953.24+0</f>
        <v>14457.68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198264.10972998815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136</v>
      </c>
    </row>
    <row r="88" spans="1:6" ht="12.75">
      <c r="A88" s="13"/>
      <c r="B88" s="37">
        <v>44409</v>
      </c>
      <c r="C88" s="38">
        <v>124056</v>
      </c>
      <c r="D88" s="41">
        <f>F44</f>
        <v>194162.43</v>
      </c>
      <c r="E88" s="41">
        <f>F86</f>
        <v>198264.10972998815</v>
      </c>
      <c r="F88" s="42">
        <f>C88+D88-E88</f>
        <v>119954.32027001184</v>
      </c>
    </row>
    <row r="90" spans="1:6" ht="13.5" thickBot="1">
      <c r="A90" t="s">
        <v>111</v>
      </c>
      <c r="C90" s="53">
        <v>44409</v>
      </c>
      <c r="D90" s="8" t="s">
        <v>112</v>
      </c>
      <c r="E90" s="53">
        <v>44500</v>
      </c>
      <c r="F90" t="s">
        <v>113</v>
      </c>
    </row>
    <row r="91" spans="1:7" ht="13.5" thickBot="1">
      <c r="A91" t="s">
        <v>114</v>
      </c>
      <c r="F91" s="54">
        <f>E88</f>
        <v>198264.10972998815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2022-02-01T11:57:05Z</dcterms:modified>
  <cp:category/>
  <cp:version/>
  <cp:contentType/>
  <cp:contentStatus/>
</cp:coreProperties>
</file>