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<sst xmlns="http://schemas.openxmlformats.org/spreadsheetml/2006/main" count="165" uniqueCount="142">
  <si>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</si>
  <si>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</si>
  <si>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</si>
  <si>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</si>
  <si>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</si>
  <si>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</si>
  <si>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</si>
  <si>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</si>
  <si>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</si>
  <si>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</si>
  <si>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</si>
  <si>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</si>
  <si>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</si>
  <si>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</si>
  <si>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</si>
  <si>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</si>
  <si>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</si>
  <si>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</si>
  <si>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</si>
  <si>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</si>
  <si>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</si>
  <si>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</si>
  <si>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</si>
  <si>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</si>
  <si>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</si>
  <si>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</si>
  <si>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</si>
  <si>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</si>
  <si>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</si>
  <si>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</si>
  <si>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</si>
  <si>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</si>
  <si>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</si>
  <si>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</si>
  <si>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</si>
  <si>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</si>
  <si>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</si>
  <si>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</si>
  <si>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</si>
  <si>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</si>
  <si>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</si>
  <si>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</si>
  <si>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</si>
  <si>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</si>
  <si>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</si>
  <si>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</si>
  <si>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</si>
  <si>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</si>
  <si>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</si>
  <si>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</si>
  <si>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</si>
  <si>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</si>
  <si>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</si>
  <si>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</si>
  <si>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</si>
  <si>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</si>
  <si>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</si>
  <si>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</si>
  <si>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</si>
  <si>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</si>
  <si>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</si>
  <si>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</si>
  <si>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</si>
  <si>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</si>
  <si>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</si>
  <si>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</si>
  <si>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20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</si>
  <si>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</si>
  <si>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</si>
  <si>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</si>
  <si>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</si>
  <si>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</si>
  <si>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</si>
  <si>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</si>
  <si>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</si>
  <si>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</si>
  <si>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</si>
  <si>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t>6. Налоги (транспортный, УСН)</t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</si>
  <si>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</si>
  <si>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</si>
  <si>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</si>
  <si>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</si>
  <si>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</si>
  <si>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</si>
  <si>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</si>
  <si>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</si>
  <si>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</si>
  <si>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</si>
  <si>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</si>
  <si>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</si>
  <si>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</si>
  <si>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</si>
  <si>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</si>
  <si>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</si>
  <si>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</si>
  <si>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</si>
  <si>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</si>
  <si>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</si>
  <si>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</si>
  <si>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</si>
  <si>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</si>
  <si>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</si>
  <si>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</si>
  <si>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</si>
  <si>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</si>
  <si>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</si>
  <si>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</si>
  <si>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</si>
  <si>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</si>
  <si>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</si>
  <si>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20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</si>
  <si>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</si>
  <si>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</si>
  <si>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</si>
  <si>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</si>
  <si>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</si>
  <si>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</si>
  <si>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</si>
  <si>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</si>
  <si>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</si>
  <si>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</si>
  <si>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</si>
  <si>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</si>
  <si>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</si>
  <si>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</si>
  <si>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</si>
  <si>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</si>
  <si>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</si>
  <si>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</si>
  <si>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</si>
  <si>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1.2 Аренда (Спарк,эр-телеком,ростелеком,комстар,видикон)</t>
  </si>
  <si>
    <t>Гор.газ (тех.обслуживание и ремонт)</t>
  </si>
  <si>
    <t>2021г.</t>
  </si>
  <si>
    <t>апреля</t>
  </si>
  <si>
    <t>за   апрель  2021 г.</t>
  </si>
  <si>
    <t>ост.на 01.05</t>
  </si>
  <si>
    <t>смена замка (2шт) т.п.</t>
  </si>
  <si>
    <t>замок</t>
  </si>
  <si>
    <t>2шт</t>
  </si>
  <si>
    <t xml:space="preserve">смена ламп (1шт) </t>
  </si>
  <si>
    <t>лампа</t>
  </si>
  <si>
    <t>1шт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</si>
</sst>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6" xfId="0" applyFont="1" applyBorder="1" applyAlignment="1">
      <alignment/>
    </xf>
    <xf numFmtId="2" fontId="0" fillId="0" borderId="16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0" fontId="1" fillId="32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13">
      <selection activeCell="M39" sqref="M39"/>
    </sheetView>
  </sheetViews>
  <sheetFormatPr defaultColWidth="9.00390625" defaultRowHeight="12.75"/>
  <cols>
    <col min="1" max="1" width="15.625" style="0" customWidth="1"/>
    <col min="3" max="3" width="11.625" style="0" customWidth="1"/>
    <col min="4" max="4" width="11.125" style="0" customWidth="1"/>
    <col min="5" max="6" width="10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84</v>
      </c>
      <c r="D1" s="8">
        <v>4</v>
      </c>
      <c r="K1" t="s">
        <v>66</v>
      </c>
    </row>
    <row r="2" spans="1:11" ht="12.75">
      <c r="A2" t="s">
        <v>85</v>
      </c>
      <c r="K2" s="5" t="s">
        <v>134</v>
      </c>
    </row>
    <row r="3" spans="1:13" ht="12.75">
      <c r="A3" t="s">
        <v>86</v>
      </c>
      <c r="J3" s="14" t="s">
        <v>35</v>
      </c>
      <c r="K3" s="53" t="s">
        <v>60</v>
      </c>
      <c r="L3" s="22" t="s">
        <v>38</v>
      </c>
      <c r="M3" s="22" t="s">
        <v>41</v>
      </c>
    </row>
    <row r="4" spans="5:13" ht="12.75">
      <c r="E4" s="8">
        <v>30</v>
      </c>
      <c r="F4" s="8" t="s">
        <v>133</v>
      </c>
      <c r="G4" s="8" t="s">
        <v>132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87</v>
      </c>
      <c r="J5" s="15"/>
      <c r="K5" s="15"/>
      <c r="L5" s="21" t="s">
        <v>40</v>
      </c>
      <c r="M5" s="21"/>
    </row>
    <row r="6" spans="2:13" ht="12.75">
      <c r="B6" t="s">
        <v>88</v>
      </c>
      <c r="C6" s="1" t="s">
        <v>89</v>
      </c>
      <c r="D6" s="1"/>
      <c r="E6" s="1" t="s">
        <v>110</v>
      </c>
      <c r="J6" s="20">
        <v>1</v>
      </c>
      <c r="K6" s="20" t="s">
        <v>76</v>
      </c>
      <c r="L6" s="25">
        <v>0</v>
      </c>
      <c r="M6" s="47">
        <f>L6*160.174*1.302</f>
        <v>0</v>
      </c>
    </row>
    <row r="7" spans="10:13" ht="12.75">
      <c r="J7" s="14">
        <v>2</v>
      </c>
      <c r="K7" s="14" t="s">
        <v>43</v>
      </c>
      <c r="L7" s="14"/>
      <c r="M7" s="47">
        <f aca="true" t="shared" si="0" ref="M7:M19">L7*160.174*1.302</f>
        <v>0</v>
      </c>
    </row>
    <row r="8" spans="1:13" ht="12.75">
      <c r="A8" t="s">
        <v>90</v>
      </c>
      <c r="J8" s="15"/>
      <c r="K8" s="15" t="s">
        <v>44</v>
      </c>
      <c r="L8" s="21"/>
      <c r="M8" s="47">
        <f t="shared" si="0"/>
        <v>0</v>
      </c>
    </row>
    <row r="9" spans="5:13" ht="12.75">
      <c r="E9" t="s">
        <v>91</v>
      </c>
      <c r="J9" s="16"/>
      <c r="K9" s="16" t="s">
        <v>45</v>
      </c>
      <c r="L9" s="23"/>
      <c r="M9" s="47">
        <f t="shared" si="0"/>
        <v>0</v>
      </c>
    </row>
    <row r="10" spans="5:13" ht="12.75">
      <c r="E10" t="s">
        <v>92</v>
      </c>
      <c r="J10" s="15">
        <v>3</v>
      </c>
      <c r="K10" s="24" t="s">
        <v>46</v>
      </c>
      <c r="L10" s="21"/>
      <c r="M10" s="47">
        <f t="shared" si="0"/>
        <v>0</v>
      </c>
    </row>
    <row r="11" spans="5:13" ht="12.75">
      <c r="E11" t="s">
        <v>93</v>
      </c>
      <c r="J11" s="16"/>
      <c r="K11" s="18" t="s">
        <v>48</v>
      </c>
      <c r="L11" s="23">
        <v>0</v>
      </c>
      <c r="M11" s="47">
        <f t="shared" si="0"/>
        <v>0</v>
      </c>
    </row>
    <row r="12" spans="5:13" ht="12.75">
      <c r="E12" t="s">
        <v>94</v>
      </c>
      <c r="J12" s="14">
        <v>4</v>
      </c>
      <c r="K12" s="17" t="s">
        <v>47</v>
      </c>
      <c r="L12" s="22"/>
      <c r="M12" s="47">
        <f t="shared" si="0"/>
        <v>0</v>
      </c>
    </row>
    <row r="13" spans="1:13" ht="12.75">
      <c r="A13" t="s">
        <v>95</v>
      </c>
      <c r="J13" s="16"/>
      <c r="K13" s="18" t="s">
        <v>79</v>
      </c>
      <c r="L13" s="23">
        <v>3.73</v>
      </c>
      <c r="M13" s="47">
        <f t="shared" si="0"/>
        <v>777.8786240400001</v>
      </c>
    </row>
    <row r="14" spans="1:13" ht="12.75">
      <c r="A14" t="s">
        <v>96</v>
      </c>
      <c r="J14" s="20">
        <v>5</v>
      </c>
      <c r="K14" s="19" t="s">
        <v>49</v>
      </c>
      <c r="L14" s="25">
        <v>0</v>
      </c>
      <c r="M14" s="47">
        <f t="shared" si="0"/>
        <v>0</v>
      </c>
    </row>
    <row r="15" spans="5:13" ht="12.75">
      <c r="E15" t="s">
        <v>97</v>
      </c>
      <c r="J15" s="14">
        <v>6</v>
      </c>
      <c r="K15" s="17" t="s">
        <v>50</v>
      </c>
      <c r="L15" s="22"/>
      <c r="M15" s="47">
        <f t="shared" si="0"/>
        <v>0</v>
      </c>
    </row>
    <row r="16" spans="5:13" ht="12.75">
      <c r="E16" t="s">
        <v>98</v>
      </c>
      <c r="J16" s="15" t="s">
        <v>51</v>
      </c>
      <c r="K16" s="26" t="s">
        <v>52</v>
      </c>
      <c r="L16" s="21">
        <v>0</v>
      </c>
      <c r="M16" s="47">
        <f t="shared" si="0"/>
        <v>0</v>
      </c>
    </row>
    <row r="17" spans="5:13" ht="12.75">
      <c r="E17" t="s">
        <v>99</v>
      </c>
      <c r="J17" s="15" t="s">
        <v>53</v>
      </c>
      <c r="K17" s="26" t="s">
        <v>81</v>
      </c>
      <c r="L17" s="21">
        <v>12.5</v>
      </c>
      <c r="M17" s="47">
        <f t="shared" si="0"/>
        <v>2606.8318500000005</v>
      </c>
    </row>
    <row r="18" spans="1:13" ht="12.75">
      <c r="A18" t="s">
        <v>100</v>
      </c>
      <c r="J18" s="15" t="s">
        <v>55</v>
      </c>
      <c r="K18" s="26" t="s">
        <v>54</v>
      </c>
      <c r="L18" s="21">
        <v>2.25</v>
      </c>
      <c r="M18" s="47">
        <f t="shared" si="0"/>
        <v>469.229733</v>
      </c>
    </row>
    <row r="19" spans="1:13" ht="12.75">
      <c r="A19" t="s">
        <v>101</v>
      </c>
      <c r="J19" s="16" t="s">
        <v>80</v>
      </c>
      <c r="K19" s="18" t="s">
        <v>56</v>
      </c>
      <c r="L19" s="23">
        <v>0.5</v>
      </c>
      <c r="M19" s="47">
        <f t="shared" si="0"/>
        <v>104.27327400000001</v>
      </c>
    </row>
    <row r="20" spans="1:13" ht="12.75">
      <c r="A20" t="s">
        <v>126</v>
      </c>
      <c r="J20" s="20"/>
      <c r="K20" s="27" t="s">
        <v>57</v>
      </c>
      <c r="L20" s="28">
        <f>SUM(L6:L19)</f>
        <v>18.98</v>
      </c>
      <c r="M20" s="33">
        <f>SUM(M6:M19)</f>
        <v>3958.2134810400007</v>
      </c>
    </row>
    <row r="21" spans="1:11" ht="12.75">
      <c r="A21" t="s">
        <v>102</v>
      </c>
      <c r="K21" s="1" t="s">
        <v>58</v>
      </c>
    </row>
    <row r="22" spans="1:13" ht="12.75">
      <c r="A22" t="s">
        <v>103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104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105</v>
      </c>
      <c r="J24" s="20">
        <v>1</v>
      </c>
      <c r="K24" s="20" t="s">
        <v>136</v>
      </c>
      <c r="L24" s="47">
        <f>2*1.07</f>
        <v>2.14</v>
      </c>
      <c r="M24" s="32">
        <f aca="true" t="shared" si="1" ref="M24:M32">L24*160.174*1.302*1.15</f>
        <v>513.2330546280001</v>
      </c>
    </row>
    <row r="25" spans="1:13" ht="12.75">
      <c r="A25" t="s">
        <v>106</v>
      </c>
      <c r="J25" s="20">
        <v>2</v>
      </c>
      <c r="K25" s="20" t="s">
        <v>139</v>
      </c>
      <c r="L25" s="47">
        <v>0.071</v>
      </c>
      <c r="M25" s="32">
        <f t="shared" si="1"/>
        <v>17.0278256442</v>
      </c>
    </row>
    <row r="26" spans="1:13" ht="12.75">
      <c r="A26" t="s">
        <v>107</v>
      </c>
      <c r="J26" s="20">
        <v>3</v>
      </c>
      <c r="K26" s="20"/>
      <c r="L26" s="47"/>
      <c r="M26" s="32">
        <f t="shared" si="1"/>
        <v>0</v>
      </c>
    </row>
    <row r="27" spans="1:13" ht="12.75">
      <c r="A27" s="50" t="s">
        <v>108</v>
      </c>
      <c r="B27" s="50"/>
      <c r="C27" s="50"/>
      <c r="D27" s="50"/>
      <c r="E27" s="50"/>
      <c r="F27" s="50"/>
      <c r="G27" s="50"/>
      <c r="J27" s="20">
        <v>4</v>
      </c>
      <c r="K27" s="20"/>
      <c r="L27" s="42"/>
      <c r="M27" s="32">
        <f t="shared" si="1"/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42"/>
      <c r="M28" s="32">
        <f t="shared" si="1"/>
        <v>0</v>
      </c>
    </row>
    <row r="29" spans="10:13" ht="12.75">
      <c r="J29" s="20">
        <v>6</v>
      </c>
      <c r="K29" s="20"/>
      <c r="L29" s="25"/>
      <c r="M29" s="32">
        <f t="shared" si="1"/>
        <v>0</v>
      </c>
    </row>
    <row r="30" spans="2:13" ht="12.75">
      <c r="B30" t="s">
        <v>0</v>
      </c>
      <c r="J30" s="20">
        <v>7</v>
      </c>
      <c r="K30" s="20"/>
      <c r="L30" s="25"/>
      <c r="M30" s="32">
        <f t="shared" si="1"/>
        <v>0</v>
      </c>
    </row>
    <row r="31" spans="10:13" ht="12.75">
      <c r="J31" s="20">
        <v>8</v>
      </c>
      <c r="K31" s="20"/>
      <c r="L31" s="25"/>
      <c r="M31" s="32">
        <f t="shared" si="1"/>
        <v>0</v>
      </c>
    </row>
    <row r="32" spans="1:13" ht="12.75">
      <c r="A32" t="s">
        <v>1</v>
      </c>
      <c r="E32">
        <v>3474</v>
      </c>
      <c r="F32" t="s">
        <v>65</v>
      </c>
      <c r="J32" s="20">
        <v>9</v>
      </c>
      <c r="K32" s="41"/>
      <c r="L32" s="25"/>
      <c r="M32" s="32">
        <f t="shared" si="1"/>
        <v>0</v>
      </c>
    </row>
    <row r="33" spans="1:13" ht="12.75">
      <c r="A33" t="s">
        <v>2</v>
      </c>
      <c r="E33">
        <v>945.6</v>
      </c>
      <c r="F33" t="s">
        <v>65</v>
      </c>
      <c r="J33" s="20"/>
      <c r="K33" s="29" t="s">
        <v>57</v>
      </c>
      <c r="L33" s="28">
        <f>SUM(L24:L32)</f>
        <v>2.2110000000000003</v>
      </c>
      <c r="M33" s="33">
        <f>SUM(M24:M32)</f>
        <v>530.2608802722001</v>
      </c>
    </row>
    <row r="34" spans="1:11" ht="12.75">
      <c r="A34" t="s">
        <v>3</v>
      </c>
      <c r="K34" s="1" t="s">
        <v>61</v>
      </c>
    </row>
    <row r="35" spans="1:13" ht="12.75">
      <c r="A35" t="s">
        <v>4</v>
      </c>
      <c r="E35">
        <v>480</v>
      </c>
      <c r="F35" t="s">
        <v>65</v>
      </c>
      <c r="J35" s="22" t="s">
        <v>35</v>
      </c>
      <c r="K35" s="22"/>
      <c r="L35" s="22" t="s">
        <v>62</v>
      </c>
      <c r="M35" s="22" t="s">
        <v>41</v>
      </c>
    </row>
    <row r="36" spans="10:13" ht="12.75">
      <c r="J36" s="23" t="s">
        <v>36</v>
      </c>
      <c r="K36" s="23" t="s">
        <v>37</v>
      </c>
      <c r="L36" s="23"/>
      <c r="M36" s="23" t="s">
        <v>63</v>
      </c>
    </row>
    <row r="37" spans="2:13" ht="12.75">
      <c r="B37" s="1" t="s">
        <v>5</v>
      </c>
      <c r="C37" s="1"/>
      <c r="J37" s="20">
        <v>1</v>
      </c>
      <c r="K37" s="20" t="s">
        <v>137</v>
      </c>
      <c r="L37" s="25" t="s">
        <v>138</v>
      </c>
      <c r="M37" s="47">
        <f>2*289.41</f>
        <v>578.82</v>
      </c>
    </row>
    <row r="38" spans="10:13" ht="12.75">
      <c r="J38" s="20">
        <v>2</v>
      </c>
      <c r="K38" s="20" t="s">
        <v>140</v>
      </c>
      <c r="L38" s="25" t="s">
        <v>141</v>
      </c>
      <c r="M38" s="25">
        <v>11.6</v>
      </c>
    </row>
    <row r="39" spans="1:13" ht="12.75">
      <c r="A39" s="2" t="s">
        <v>6</v>
      </c>
      <c r="F39" s="11">
        <v>55834.15</v>
      </c>
      <c r="J39" s="20">
        <v>3</v>
      </c>
      <c r="K39" s="20"/>
      <c r="L39" s="25"/>
      <c r="M39" s="25"/>
    </row>
    <row r="40" spans="1:13" ht="12.75">
      <c r="A40" t="s">
        <v>7</v>
      </c>
      <c r="F40" s="5">
        <v>61272.97</v>
      </c>
      <c r="J40" s="20">
        <v>4</v>
      </c>
      <c r="K40" s="20"/>
      <c r="L40" s="25"/>
      <c r="M40" s="25"/>
    </row>
    <row r="41" spans="2:13" ht="12.75">
      <c r="B41" t="s">
        <v>8</v>
      </c>
      <c r="F41" s="9">
        <f>F40/F39</f>
        <v>1.0974102766855052</v>
      </c>
      <c r="J41" s="20">
        <v>5</v>
      </c>
      <c r="K41" s="20"/>
      <c r="L41" s="25"/>
      <c r="M41" s="47"/>
    </row>
    <row r="42" spans="1:13" ht="12.75">
      <c r="A42" t="s">
        <v>130</v>
      </c>
      <c r="F42" s="5">
        <f>250+400+400+250+105</f>
        <v>1405</v>
      </c>
      <c r="J42" s="20">
        <v>6</v>
      </c>
      <c r="K42" s="20"/>
      <c r="L42" s="25"/>
      <c r="M42" s="25"/>
    </row>
    <row r="43" spans="1:13" ht="12.75">
      <c r="A43" s="3" t="s">
        <v>9</v>
      </c>
      <c r="B43" s="3"/>
      <c r="C43" s="3"/>
      <c r="D43" s="3"/>
      <c r="E43" s="1"/>
      <c r="F43" s="8">
        <f>F40+F42</f>
        <v>62677.97</v>
      </c>
      <c r="J43" s="20">
        <v>7</v>
      </c>
      <c r="K43" s="20"/>
      <c r="L43" s="25"/>
      <c r="M43" s="25"/>
    </row>
    <row r="44" spans="10:13" ht="12.75">
      <c r="J44" s="20">
        <v>8</v>
      </c>
      <c r="K44" s="20"/>
      <c r="L44" s="25"/>
      <c r="M44" s="25"/>
    </row>
    <row r="45" spans="2:13" ht="12.75">
      <c r="B45" s="1" t="s">
        <v>10</v>
      </c>
      <c r="C45" s="1"/>
      <c r="J45" s="20">
        <v>9</v>
      </c>
      <c r="K45" s="20"/>
      <c r="L45" s="25"/>
      <c r="M45" s="25"/>
    </row>
    <row r="46" spans="10:13" ht="12.75">
      <c r="J46" s="20">
        <v>10</v>
      </c>
      <c r="K46" s="20"/>
      <c r="L46" s="25"/>
      <c r="M46" s="25"/>
    </row>
    <row r="47" spans="1:13" ht="12.75">
      <c r="A47" s="4" t="s">
        <v>11</v>
      </c>
      <c r="B47" s="4"/>
      <c r="C47" s="4"/>
      <c r="D47" s="4"/>
      <c r="E47" s="4"/>
      <c r="F47" s="4"/>
      <c r="J47" s="20">
        <v>11</v>
      </c>
      <c r="K47" s="20"/>
      <c r="L47" s="25"/>
      <c r="M47" s="25"/>
    </row>
    <row r="48" spans="1:13" ht="12.75">
      <c r="A48" t="s">
        <v>12</v>
      </c>
      <c r="F48" s="11">
        <f>7896.08*1.302</f>
        <v>10280.69616</v>
      </c>
      <c r="J48" s="20">
        <v>12</v>
      </c>
      <c r="K48" s="20"/>
      <c r="L48" s="25"/>
      <c r="M48" s="25"/>
    </row>
    <row r="49" spans="1:13" ht="12.75">
      <c r="A49" s="6" t="s">
        <v>15</v>
      </c>
      <c r="F49" s="5">
        <f>2727*1.302</f>
        <v>3550.554</v>
      </c>
      <c r="J49" s="20">
        <v>13</v>
      </c>
      <c r="K49" s="20"/>
      <c r="L49" s="25"/>
      <c r="M49" s="25"/>
    </row>
    <row r="50" spans="1:13" ht="12.75">
      <c r="A50" s="56" t="s">
        <v>82</v>
      </c>
      <c r="B50" s="48"/>
      <c r="C50" s="48"/>
      <c r="D50" s="48"/>
      <c r="E50" s="57">
        <v>0</v>
      </c>
      <c r="F50" s="57">
        <f>E50*E32</f>
        <v>0</v>
      </c>
      <c r="J50" s="20">
        <v>14</v>
      </c>
      <c r="K50" s="20"/>
      <c r="L50" s="25"/>
      <c r="M50" s="25"/>
    </row>
    <row r="51" spans="1:13" ht="12.75">
      <c r="A51" s="4" t="s">
        <v>33</v>
      </c>
      <c r="F51" s="31">
        <f>F48+F49+F50</f>
        <v>13831.25016</v>
      </c>
      <c r="J51" s="20">
        <v>15</v>
      </c>
      <c r="K51" s="20"/>
      <c r="L51" s="25"/>
      <c r="M51" s="25"/>
    </row>
    <row r="52" spans="1:13" ht="12.75">
      <c r="A52" s="4" t="s">
        <v>16</v>
      </c>
      <c r="J52" s="20"/>
      <c r="K52" s="20"/>
      <c r="L52" s="30" t="s">
        <v>64</v>
      </c>
      <c r="M52" s="33">
        <f>SUM(M37:M51)</f>
        <v>590.4200000000001</v>
      </c>
    </row>
    <row r="53" spans="1:6" ht="12.75">
      <c r="A53" t="s">
        <v>74</v>
      </c>
      <c r="C53" s="13"/>
      <c r="D53" s="46">
        <v>0</v>
      </c>
      <c r="E53" s="13" t="s">
        <v>14</v>
      </c>
      <c r="F53" s="11">
        <f>E32*D53</f>
        <v>0</v>
      </c>
    </row>
    <row r="54" spans="1:6" ht="12.75">
      <c r="A54" t="s">
        <v>78</v>
      </c>
      <c r="B54">
        <v>945.6</v>
      </c>
      <c r="C54" t="s">
        <v>13</v>
      </c>
      <c r="D54" s="5">
        <v>0</v>
      </c>
      <c r="E54" t="s">
        <v>14</v>
      </c>
      <c r="F54" s="11">
        <f>B54*D54</f>
        <v>0</v>
      </c>
    </row>
    <row r="55" spans="1:6" ht="12.75">
      <c r="A55" s="4" t="s">
        <v>17</v>
      </c>
      <c r="B55" s="10"/>
      <c r="C55" s="10"/>
      <c r="F55" s="31">
        <f>SUM(F53:F54)</f>
        <v>0</v>
      </c>
    </row>
    <row r="56" spans="1:2" ht="12.75">
      <c r="A56" s="4" t="s">
        <v>18</v>
      </c>
      <c r="B56" s="4"/>
    </row>
    <row r="57" spans="1:6" ht="12.75">
      <c r="A57" t="s">
        <v>19</v>
      </c>
      <c r="C57">
        <v>295302</v>
      </c>
      <c r="D57">
        <v>224780.8</v>
      </c>
      <c r="E57">
        <v>3474</v>
      </c>
      <c r="F57" s="34">
        <f>C57/D57*E57</f>
        <v>4563.909141706054</v>
      </c>
    </row>
    <row r="58" spans="1:6" ht="12.75">
      <c r="A58" t="s">
        <v>20</v>
      </c>
      <c r="F58" s="34">
        <f>M20</f>
        <v>3958.2134810400007</v>
      </c>
    </row>
    <row r="59" spans="1:6" ht="12.75">
      <c r="A59" t="s">
        <v>21</v>
      </c>
      <c r="F59" s="11">
        <f>M33</f>
        <v>530.2608802722001</v>
      </c>
    </row>
    <row r="60" spans="1:6" ht="12.75">
      <c r="A60" t="s">
        <v>71</v>
      </c>
      <c r="F60" s="5">
        <f>0*600*1.302</f>
        <v>0</v>
      </c>
    </row>
    <row r="61" spans="1:6" ht="12.75">
      <c r="A61" t="s">
        <v>22</v>
      </c>
      <c r="F61" s="11">
        <f>M52</f>
        <v>590.4200000000001</v>
      </c>
    </row>
    <row r="62" spans="1:6" ht="12.75">
      <c r="A62" t="s">
        <v>23</v>
      </c>
      <c r="F62" s="5"/>
    </row>
    <row r="63" spans="1:6" ht="12.75">
      <c r="A63" t="s">
        <v>24</v>
      </c>
      <c r="F63" s="5"/>
    </row>
    <row r="64" spans="2:6" ht="12.75">
      <c r="B64">
        <v>3474</v>
      </c>
      <c r="C64" t="s">
        <v>13</v>
      </c>
      <c r="D64" s="11">
        <v>0.47</v>
      </c>
      <c r="E64" t="s">
        <v>14</v>
      </c>
      <c r="F64" s="11">
        <f>B64*D64</f>
        <v>1632.78</v>
      </c>
    </row>
    <row r="65" spans="1:6" ht="12.75">
      <c r="A65" s="48" t="s">
        <v>131</v>
      </c>
      <c r="B65" s="48"/>
      <c r="C65" s="48"/>
      <c r="D65" s="49"/>
      <c r="E65" s="48"/>
      <c r="F65" s="49">
        <v>0</v>
      </c>
    </row>
    <row r="66" spans="1:6" ht="12.75">
      <c r="A66" s="48" t="s">
        <v>83</v>
      </c>
      <c r="B66" s="48"/>
      <c r="C66" s="48"/>
      <c r="D66" s="49">
        <v>0</v>
      </c>
      <c r="E66" s="48"/>
      <c r="F66" s="49">
        <f>D66*E32</f>
        <v>0</v>
      </c>
    </row>
    <row r="67" spans="1:6" ht="12.75">
      <c r="A67" s="4" t="s">
        <v>25</v>
      </c>
      <c r="B67" s="10"/>
      <c r="C67" s="10"/>
      <c r="F67" s="31">
        <f>SUM(F57:F66)</f>
        <v>11275.583503018255</v>
      </c>
    </row>
    <row r="68" spans="1:6" ht="12.75">
      <c r="A68" s="4" t="s">
        <v>26</v>
      </c>
      <c r="F68" s="5"/>
    </row>
    <row r="69" spans="1:6" ht="12.75">
      <c r="A69" t="s">
        <v>27</v>
      </c>
      <c r="B69">
        <v>3474</v>
      </c>
      <c r="C69" t="s">
        <v>65</v>
      </c>
      <c r="D69" s="5">
        <v>0.24</v>
      </c>
      <c r="E69" t="s">
        <v>14</v>
      </c>
      <c r="F69" s="11">
        <f>B69*D69</f>
        <v>833.76</v>
      </c>
    </row>
    <row r="70" spans="1:6" ht="12.75">
      <c r="A70" t="s">
        <v>28</v>
      </c>
      <c r="F70" s="5"/>
    </row>
    <row r="71" spans="1:6" ht="12.75">
      <c r="A71" s="7" t="s">
        <v>72</v>
      </c>
      <c r="F71" s="5"/>
    </row>
    <row r="72" spans="2:6" ht="12.75">
      <c r="B72">
        <v>3474</v>
      </c>
      <c r="C72" t="s">
        <v>13</v>
      </c>
      <c r="D72" s="11">
        <v>0.55</v>
      </c>
      <c r="E72" t="s">
        <v>14</v>
      </c>
      <c r="F72" s="11">
        <f>B72*D72</f>
        <v>1910.7</v>
      </c>
    </row>
    <row r="73" spans="1:6" ht="12.75">
      <c r="A73" s="4" t="s">
        <v>29</v>
      </c>
      <c r="F73" s="31">
        <f>F69+F72</f>
        <v>2744.46</v>
      </c>
    </row>
    <row r="74" ht="12.75">
      <c r="A74" s="4" t="s">
        <v>30</v>
      </c>
    </row>
    <row r="75" spans="1:6" ht="12.75">
      <c r="A75" s="7" t="s">
        <v>73</v>
      </c>
      <c r="B75" s="7"/>
      <c r="C75" s="7"/>
      <c r="D75" s="7"/>
      <c r="E75" s="7"/>
      <c r="F75" s="7"/>
    </row>
    <row r="76" spans="2:6" ht="12.75">
      <c r="B76">
        <v>3474</v>
      </c>
      <c r="C76" t="s">
        <v>13</v>
      </c>
      <c r="D76" s="11">
        <v>2.13</v>
      </c>
      <c r="E76" t="s">
        <v>14</v>
      </c>
      <c r="F76" s="11">
        <f>B76*D76</f>
        <v>7399.62</v>
      </c>
    </row>
    <row r="77" spans="1:6" ht="12.75">
      <c r="A77" s="4" t="s">
        <v>31</v>
      </c>
      <c r="F77" s="8">
        <f>SUM(F76)</f>
        <v>7399.62</v>
      </c>
    </row>
    <row r="78" spans="1:6" ht="12.75">
      <c r="A78" s="58" t="s">
        <v>77</v>
      </c>
      <c r="B78" s="48"/>
      <c r="C78" s="48"/>
      <c r="D78" s="57">
        <v>0</v>
      </c>
      <c r="E78" s="48"/>
      <c r="F78" s="59">
        <f>D78*E32</f>
        <v>0</v>
      </c>
    </row>
    <row r="79" spans="1:6" ht="12.75">
      <c r="A79" s="1" t="s">
        <v>32</v>
      </c>
      <c r="B79" s="1"/>
      <c r="F79" s="31">
        <f>F51+F55+F67+F73+F77+F78</f>
        <v>35250.913663018255</v>
      </c>
    </row>
    <row r="80" spans="1:6" ht="12.75">
      <c r="A80" s="1" t="s">
        <v>75</v>
      </c>
      <c r="B80" s="35"/>
      <c r="C80" s="35">
        <v>0.058</v>
      </c>
      <c r="D80" s="1"/>
      <c r="E80" s="1"/>
      <c r="F80" s="31">
        <f>F79*5.8%</f>
        <v>2044.5529924550585</v>
      </c>
    </row>
    <row r="81" spans="1:6" ht="12.75">
      <c r="A81" s="1"/>
      <c r="B81" s="35" t="s">
        <v>127</v>
      </c>
      <c r="C81" s="35"/>
      <c r="D81" s="1"/>
      <c r="E81" s="54"/>
      <c r="F81" s="55">
        <v>2898</v>
      </c>
    </row>
    <row r="82" spans="1:6" ht="12.75">
      <c r="A82" s="1"/>
      <c r="B82" s="35" t="s">
        <v>128</v>
      </c>
      <c r="C82" s="35"/>
      <c r="D82" s="1"/>
      <c r="E82" s="54"/>
      <c r="F82" s="55">
        <v>401.47</v>
      </c>
    </row>
    <row r="83" spans="1:6" ht="12.75">
      <c r="A83" s="1"/>
      <c r="B83" s="35" t="s">
        <v>129</v>
      </c>
      <c r="C83" s="35"/>
      <c r="D83" s="1"/>
      <c r="E83" s="54"/>
      <c r="F83" s="55">
        <v>2111.64</v>
      </c>
    </row>
    <row r="84" spans="1:9" ht="15">
      <c r="A84" s="12" t="s">
        <v>34</v>
      </c>
      <c r="B84" s="12"/>
      <c r="C84" s="12"/>
      <c r="D84" s="12"/>
      <c r="E84" s="12"/>
      <c r="F84" s="43">
        <f>F79+F80+F81+F82+F83</f>
        <v>42706.57665547331</v>
      </c>
      <c r="I84" s="7"/>
    </row>
    <row r="85" spans="2:6" ht="12.75">
      <c r="B85" s="36" t="s">
        <v>67</v>
      </c>
      <c r="C85" s="37" t="s">
        <v>68</v>
      </c>
      <c r="D85" s="22" t="s">
        <v>69</v>
      </c>
      <c r="E85" s="22" t="s">
        <v>70</v>
      </c>
      <c r="F85" s="40" t="s">
        <v>135</v>
      </c>
    </row>
    <row r="86" spans="1:6" ht="12.75">
      <c r="A86" s="13"/>
      <c r="B86" s="38">
        <v>44287</v>
      </c>
      <c r="C86" s="39">
        <v>-748139</v>
      </c>
      <c r="D86" s="44">
        <f>F43</f>
        <v>62677.97</v>
      </c>
      <c r="E86" s="44">
        <f>F84</f>
        <v>42706.57665547331</v>
      </c>
      <c r="F86" s="45">
        <f>C86+D86-E86</f>
        <v>-728167.6066554734</v>
      </c>
    </row>
    <row r="88" spans="1:6" ht="13.5" thickBot="1">
      <c r="A88" t="s">
        <v>111</v>
      </c>
      <c r="C88" s="51">
        <v>44287</v>
      </c>
      <c r="D88" s="8" t="s">
        <v>112</v>
      </c>
      <c r="E88" s="51">
        <v>44316</v>
      </c>
      <c r="F88" t="s">
        <v>113</v>
      </c>
    </row>
    <row r="89" spans="1:7" ht="13.5" thickBot="1">
      <c r="A89" t="s">
        <v>114</v>
      </c>
      <c r="F89" s="52">
        <f>E86</f>
        <v>42706.57665547331</v>
      </c>
      <c r="G89" t="s">
        <v>14</v>
      </c>
    </row>
    <row r="90" ht="12.75">
      <c r="A90" t="s">
        <v>115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8" ht="12.75">
      <c r="B98" t="s">
        <v>122</v>
      </c>
    </row>
    <row r="100" ht="12.75">
      <c r="A100" t="s">
        <v>123</v>
      </c>
    </row>
    <row r="103" ht="12.75">
      <c r="A103" t="s">
        <v>124</v>
      </c>
    </row>
    <row r="105" ht="12.75">
      <c r="A105" t="s">
        <v>125</v>
      </c>
    </row>
    <row r="107" spans="7:8" ht="12.75">
      <c r="G107" s="7"/>
      <c r="H107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2020-09-12T14:12:35Z</cp:lastPrinted>
  <dcterms:created xsi:type="dcterms:W3CDTF">2008-08-18T07:30:19Z</dcterms:created>
  <dcterms:modified xsi:type="dcterms:W3CDTF">2021-08-09T08:42:39Z</dcterms:modified>
  <cp:category/>
  <cp:version/>
  <cp:contentType/>
  <cp:contentStatus/>
</cp:coreProperties>
</file>