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<sst xmlns="http://schemas.openxmlformats.org/spreadsheetml/2006/main" count="235" uniqueCount="175">
  <si>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</si>
  <si>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</si>
  <si>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</si>
  <si>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</si>
  <si>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</si>
  <si>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</si>
  <si>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</si>
  <si>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</si>
  <si>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</si>
  <si>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</si>
  <si>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</si>
  <si>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</si>
  <si>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</si>
  <si>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</si>
  <si>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</si>
  <si>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</si>
  <si>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</si>
  <si>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</si>
  <si>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</si>
  <si>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</si>
  <si>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</si>
  <si>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</si>
  <si>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</si>
  <si>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</si>
  <si>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</si>
  <si>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</si>
  <si>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</si>
  <si>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</si>
  <si>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</si>
  <si>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</si>
  <si>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</si>
  <si>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</si>
  <si>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</si>
  <si>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</si>
  <si>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</si>
  <si>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</si>
  <si>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</si>
  <si>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</si>
  <si>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</si>
  <si>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</si>
  <si>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</si>
  <si>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</si>
  <si>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</si>
  <si>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</si>
  <si>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</si>
  <si>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</si>
  <si>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</si>
  <si>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</si>
  <si>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</si>
  <si>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</si>
  <si>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</si>
  <si>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</si>
  <si>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</si>
  <si>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</si>
  <si>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</si>
  <si>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</si>
  <si>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</si>
  <si>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</si>
  <si>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</si>
  <si>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</si>
  <si>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</si>
  <si>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</si>
  <si>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</si>
  <si>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</si>
  <si>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</si>
  <si>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</si>
  <si>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</si>
  <si>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</si>
  <si>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</si>
  <si>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</si>
  <si>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</si>
  <si>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</si>
  <si>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</si>
  <si>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</si>
  <si>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</si>
  <si>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</si>
  <si>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</si>
  <si>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</si>
  <si>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</si>
  <si>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</si>
  <si>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</si>
  <si>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</si>
  <si>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</si>
  <si>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</si>
  <si>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</si>
  <si>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</si>
  <si>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</si>
  <si>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</si>
  <si>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</si>
  <si>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</si>
  <si>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</si>
  <si>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</si>
  <si>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</si>
  <si>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</si>
  <si>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</si>
  <si>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</si>
  <si>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</si>
  <si>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</si>
  <si>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</si>
  <si>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</si>
  <si>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</si>
  <si>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</si>
  <si>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</si>
  <si>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</si>
  <si>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</si>
  <si>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</si>
  <si>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</si>
  <si>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</si>
  <si>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</si>
  <si>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</si>
  <si>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</si>
  <si>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</si>
  <si>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</si>
  <si>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</si>
  <si>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</si>
  <si>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</si>
  <si>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</si>
  <si>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</si>
  <si>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</si>
  <si>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</si>
  <si>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</si>
  <si>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</si>
  <si>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</si>
  <si>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</si>
  <si>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</si>
  <si>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</si>
  <si>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</si>
  <si>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</si>
  <si>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</si>
  <si>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</si>
  <si>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</si>
  <si>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</si>
  <si>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февраля</t>
  </si>
  <si>
    <t>за   февраль  2020 г.</t>
  </si>
  <si>
    <t>ост.на 01.03</t>
  </si>
  <si>
    <t>смена вентиля д 32 подвал, п-д 1 (1шт)</t>
  </si>
  <si>
    <t>смена вентиля д 40 подвал, п-д 1 (1шт)</t>
  </si>
  <si>
    <t>смена труб д 32 (1мп)</t>
  </si>
  <si>
    <t>вентиль д 32</t>
  </si>
  <si>
    <t>1шт</t>
  </si>
  <si>
    <t>2шт</t>
  </si>
  <si>
    <t>американка 40</t>
  </si>
  <si>
    <t>вентиль д 40</t>
  </si>
  <si>
    <t>муфта 40</t>
  </si>
  <si>
    <t>труба 32</t>
  </si>
  <si>
    <t>1мп</t>
  </si>
  <si>
    <t>муфта 32</t>
  </si>
  <si>
    <t>смена труб д 110 пвх (3мп) кв.30</t>
  </si>
  <si>
    <t>труба д 110 пвх 2мп</t>
  </si>
  <si>
    <t>труба д 110 пвх 1мп</t>
  </si>
  <si>
    <t>трапер 110</t>
  </si>
  <si>
    <t>ревизка 110</t>
  </si>
  <si>
    <t>патрубок комп.</t>
  </si>
  <si>
    <t>манжета 110</t>
  </si>
  <si>
    <t>полуотвод 110</t>
  </si>
  <si>
    <t>смена труб д 110 пвх (4мп) кв.33</t>
  </si>
  <si>
    <t>крепление</t>
  </si>
  <si>
    <t>смена сгона д 32 (3шт) подвал</t>
  </si>
  <si>
    <t>сгон 32</t>
  </si>
  <si>
    <t>3шт</t>
  </si>
  <si>
    <t>к/гайка 32</t>
  </si>
  <si>
    <t>гебо 32</t>
  </si>
  <si>
    <t>тройник 32</t>
  </si>
  <si>
    <t>переходник 32</t>
  </si>
  <si>
    <t>труба д 32</t>
  </si>
  <si>
    <t>диск отр.</t>
  </si>
  <si>
    <t>смена труб д 32 (4мп) кв.49,52</t>
  </si>
  <si>
    <t>4мп</t>
  </si>
  <si>
    <t>американка 32</t>
  </si>
  <si>
    <t>переход 32</t>
  </si>
  <si>
    <t>смена замка (2шт) п-д1 подвал</t>
  </si>
  <si>
    <t>замок</t>
  </si>
  <si>
    <t>смена ламп (9шт) п-д4</t>
  </si>
  <si>
    <t>лампа</t>
  </si>
  <si>
    <t>9шт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</si>
</sst>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65" sqref="D65:D77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84</v>
      </c>
      <c r="D2" s="8">
        <v>2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29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3.74</v>
      </c>
      <c r="M11" s="45">
        <f t="shared" si="0"/>
        <v>617.7909276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617.7909276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371.665665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82.59237</v>
      </c>
    </row>
    <row r="20" spans="1:13" ht="12.75">
      <c r="A20" t="s">
        <v>101</v>
      </c>
      <c r="J20" s="20"/>
      <c r="K20" s="27" t="s">
        <v>56</v>
      </c>
      <c r="L20" s="28">
        <f>SUM(L6:L19)</f>
        <v>10.23</v>
      </c>
      <c r="M20" s="34">
        <f>SUM(M6:M19)</f>
        <v>1689.8398902000001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45">
        <v>0.81</v>
      </c>
      <c r="M24" s="33">
        <f aca="true" t="shared" si="1" ref="M24:M38">L24*126.87*1.302*1.15</f>
        <v>153.86958531000002</v>
      </c>
    </row>
    <row r="25" spans="1:13" ht="12.75">
      <c r="A25" t="s">
        <v>105</v>
      </c>
      <c r="J25" s="20">
        <v>2</v>
      </c>
      <c r="K25" s="20" t="s">
        <v>136</v>
      </c>
      <c r="L25" s="45">
        <v>1.03</v>
      </c>
      <c r="M25" s="33">
        <f t="shared" si="1"/>
        <v>195.66132453000003</v>
      </c>
    </row>
    <row r="26" spans="1:13" ht="12.75">
      <c r="A26" t="s">
        <v>106</v>
      </c>
      <c r="J26" s="20">
        <v>3</v>
      </c>
      <c r="K26" s="20" t="s">
        <v>137</v>
      </c>
      <c r="L26" s="45">
        <v>1.56</v>
      </c>
      <c r="M26" s="33">
        <f t="shared" si="1"/>
        <v>296.34142356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 t="s">
        <v>147</v>
      </c>
      <c r="L27" s="25">
        <f>0.03*146.9</f>
        <v>4.407</v>
      </c>
      <c r="M27" s="33">
        <f t="shared" si="1"/>
        <v>837.164521557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155</v>
      </c>
      <c r="L28" s="25">
        <f>0.04*146.9</f>
        <v>5.876</v>
      </c>
      <c r="M28" s="33">
        <f t="shared" si="1"/>
        <v>1116.2193620760002</v>
      </c>
    </row>
    <row r="29" spans="1:13" ht="12.75">
      <c r="A29" t="s">
        <v>109</v>
      </c>
      <c r="B29" s="1"/>
      <c r="C29" s="8"/>
      <c r="D29" s="8"/>
      <c r="J29" s="20">
        <v>6</v>
      </c>
      <c r="K29" s="20" t="s">
        <v>135</v>
      </c>
      <c r="L29" s="25">
        <v>0.81</v>
      </c>
      <c r="M29" s="33">
        <f t="shared" si="1"/>
        <v>153.86958531000002</v>
      </c>
    </row>
    <row r="30" spans="10:13" ht="12.75">
      <c r="J30" s="20">
        <v>7</v>
      </c>
      <c r="K30" s="20" t="s">
        <v>157</v>
      </c>
      <c r="L30" s="25">
        <f>0.03*41.6</f>
        <v>1.248</v>
      </c>
      <c r="M30" s="33">
        <f t="shared" si="1"/>
        <v>237.07313884799999</v>
      </c>
    </row>
    <row r="31" spans="2:13" ht="12.75">
      <c r="B31" t="s">
        <v>0</v>
      </c>
      <c r="J31" s="20">
        <v>8</v>
      </c>
      <c r="K31" s="20" t="s">
        <v>137</v>
      </c>
      <c r="L31" s="25">
        <v>1.56</v>
      </c>
      <c r="M31" s="33">
        <f t="shared" si="1"/>
        <v>296.34142356</v>
      </c>
    </row>
    <row r="32" spans="10:13" ht="12.75">
      <c r="J32" s="20">
        <v>9</v>
      </c>
      <c r="K32" s="20" t="s">
        <v>166</v>
      </c>
      <c r="L32" s="45">
        <f>0.04*156.46</f>
        <v>6.258400000000001</v>
      </c>
      <c r="M32" s="33">
        <f t="shared" si="1"/>
        <v>1188.8610033384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 t="s">
        <v>170</v>
      </c>
      <c r="L33" s="25">
        <f>2*1.07</f>
        <v>2.14</v>
      </c>
      <c r="M33" s="33">
        <f t="shared" si="1"/>
        <v>406.51964513999997</v>
      </c>
    </row>
    <row r="34" spans="1:13" ht="12.75">
      <c r="A34" t="s">
        <v>2</v>
      </c>
      <c r="E34">
        <v>935.2</v>
      </c>
      <c r="J34" s="20">
        <v>11</v>
      </c>
      <c r="K34" s="20" t="s">
        <v>172</v>
      </c>
      <c r="L34" s="25">
        <f>0.09*7.1</f>
        <v>0.6389999999999999</v>
      </c>
      <c r="M34" s="33">
        <f t="shared" si="1"/>
        <v>121.38600618899999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26.3384</v>
      </c>
      <c r="M39" s="34">
        <f>SUM(M24:M38)</f>
        <v>5003.307019418399</v>
      </c>
    </row>
    <row r="40" spans="1:11" ht="12.75">
      <c r="A40" s="2" t="s">
        <v>6</v>
      </c>
      <c r="F40" s="11">
        <v>52584.76</v>
      </c>
      <c r="K40" s="1" t="s">
        <v>60</v>
      </c>
    </row>
    <row r="41" spans="1:13" ht="12.75">
      <c r="A41" t="s">
        <v>7</v>
      </c>
      <c r="F41" s="5">
        <v>45817.58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0.87130910172453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138</v>
      </c>
      <c r="L43" s="25" t="s">
        <v>139</v>
      </c>
      <c r="M43" s="25">
        <v>627.5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46717.58</v>
      </c>
      <c r="J44" s="20">
        <v>2</v>
      </c>
      <c r="K44" s="20" t="s">
        <v>141</v>
      </c>
      <c r="L44" s="25" t="s">
        <v>139</v>
      </c>
      <c r="M44" s="25">
        <v>515</v>
      </c>
    </row>
    <row r="45" spans="10:13" ht="12.75">
      <c r="J45" s="20">
        <v>3</v>
      </c>
      <c r="K45" s="20" t="s">
        <v>142</v>
      </c>
      <c r="L45" s="25" t="s">
        <v>139</v>
      </c>
      <c r="M45" s="25">
        <v>1517.5</v>
      </c>
    </row>
    <row r="46" spans="2:13" ht="12.75">
      <c r="B46" s="1" t="s">
        <v>10</v>
      </c>
      <c r="C46" s="1"/>
      <c r="J46" s="20">
        <v>4</v>
      </c>
      <c r="K46" s="20" t="s">
        <v>143</v>
      </c>
      <c r="L46" s="25" t="s">
        <v>139</v>
      </c>
      <c r="M46" s="25">
        <v>31.76</v>
      </c>
    </row>
    <row r="47" spans="10:13" ht="12.75">
      <c r="J47" s="20">
        <v>5</v>
      </c>
      <c r="K47" s="20" t="s">
        <v>144</v>
      </c>
      <c r="L47" s="25" t="s">
        <v>145</v>
      </c>
      <c r="M47" s="25">
        <v>250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146</v>
      </c>
      <c r="L48" s="25" t="s">
        <v>140</v>
      </c>
      <c r="M48" s="25">
        <f>2*212</f>
        <v>424</v>
      </c>
    </row>
    <row r="49" spans="1:13" ht="12.75">
      <c r="A49" t="s">
        <v>12</v>
      </c>
      <c r="F49" s="11">
        <f>6320.36*1.302</f>
        <v>8229.10872</v>
      </c>
      <c r="J49" s="20">
        <v>7</v>
      </c>
      <c r="K49" s="20" t="s">
        <v>148</v>
      </c>
      <c r="L49" s="25" t="s">
        <v>139</v>
      </c>
      <c r="M49" s="25">
        <v>316</v>
      </c>
    </row>
    <row r="50" spans="1:13" ht="12.75">
      <c r="A50" s="6" t="s">
        <v>15</v>
      </c>
      <c r="F50" s="11">
        <f>(2600)*1.302</f>
        <v>3385.2000000000003</v>
      </c>
      <c r="J50" s="20">
        <v>8</v>
      </c>
      <c r="K50" s="20" t="s">
        <v>149</v>
      </c>
      <c r="L50" s="25" t="s">
        <v>139</v>
      </c>
      <c r="M50" s="25">
        <v>212.04</v>
      </c>
    </row>
    <row r="51" spans="1:13" ht="12.75">
      <c r="A51" s="55" t="s">
        <v>82</v>
      </c>
      <c r="B51" s="52"/>
      <c r="C51" s="52"/>
      <c r="D51" s="52"/>
      <c r="E51" s="54">
        <v>0</v>
      </c>
      <c r="F51" s="53">
        <f>E51*E33</f>
        <v>0</v>
      </c>
      <c r="J51" s="20">
        <v>9</v>
      </c>
      <c r="K51" s="20" t="s">
        <v>150</v>
      </c>
      <c r="L51" s="25" t="s">
        <v>139</v>
      </c>
      <c r="M51" s="25">
        <v>96</v>
      </c>
    </row>
    <row r="52" spans="1:13" ht="12.75">
      <c r="A52" s="4" t="s">
        <v>32</v>
      </c>
      <c r="F52" s="32">
        <f>F49+F50+F51</f>
        <v>11614.30872</v>
      </c>
      <c r="J52" s="20">
        <v>10</v>
      </c>
      <c r="K52" s="20" t="s">
        <v>151</v>
      </c>
      <c r="L52" s="25" t="s">
        <v>139</v>
      </c>
      <c r="M52" s="25">
        <v>98</v>
      </c>
    </row>
    <row r="53" spans="1:13" ht="12.75">
      <c r="A53" s="4" t="s">
        <v>16</v>
      </c>
      <c r="J53" s="20">
        <v>11</v>
      </c>
      <c r="K53" s="20" t="s">
        <v>152</v>
      </c>
      <c r="L53" s="25" t="s">
        <v>139</v>
      </c>
      <c r="M53" s="25">
        <v>80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 t="s">
        <v>153</v>
      </c>
      <c r="L54" s="25" t="s">
        <v>139</v>
      </c>
      <c r="M54" s="25">
        <v>43</v>
      </c>
    </row>
    <row r="55" spans="1:13" ht="12.75">
      <c r="A55" t="s">
        <v>78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 t="s">
        <v>154</v>
      </c>
      <c r="L55" s="25" t="s">
        <v>140</v>
      </c>
      <c r="M55" s="25">
        <f>2*49</f>
        <v>98</v>
      </c>
    </row>
    <row r="56" spans="1:13" ht="12.75">
      <c r="A56" s="4" t="s">
        <v>71</v>
      </c>
      <c r="B56" s="10"/>
      <c r="C56" s="10"/>
      <c r="F56" s="32">
        <f>SUM(F54:F55)</f>
        <v>0</v>
      </c>
      <c r="J56" s="20">
        <v>14</v>
      </c>
      <c r="K56" s="20" t="s">
        <v>148</v>
      </c>
      <c r="L56" s="25" t="s">
        <v>140</v>
      </c>
      <c r="M56" s="25">
        <f>2*316</f>
        <v>632</v>
      </c>
    </row>
    <row r="57" spans="1:13" ht="12.75">
      <c r="A57" s="4" t="s">
        <v>17</v>
      </c>
      <c r="B57" s="4"/>
      <c r="J57" s="20">
        <v>15</v>
      </c>
      <c r="K57" s="20" t="s">
        <v>150</v>
      </c>
      <c r="L57" s="25" t="s">
        <v>139</v>
      </c>
      <c r="M57" s="25">
        <v>96</v>
      </c>
    </row>
    <row r="58" spans="1:13" ht="12.75">
      <c r="A58" t="s">
        <v>18</v>
      </c>
      <c r="C58" s="46">
        <v>224982</v>
      </c>
      <c r="D58">
        <v>229360</v>
      </c>
      <c r="E58">
        <v>3422.5</v>
      </c>
      <c r="F58" s="35">
        <f>C58/D58*E58</f>
        <v>3357.1716733519356</v>
      </c>
      <c r="J58" s="20">
        <v>16</v>
      </c>
      <c r="K58" s="20" t="s">
        <v>153</v>
      </c>
      <c r="L58" s="25" t="s">
        <v>139</v>
      </c>
      <c r="M58" s="25">
        <v>43</v>
      </c>
    </row>
    <row r="59" spans="1:13" ht="12.75">
      <c r="A59" t="s">
        <v>19</v>
      </c>
      <c r="F59" s="35">
        <f>M20</f>
        <v>1689.8398902000001</v>
      </c>
      <c r="J59" s="20">
        <v>17</v>
      </c>
      <c r="K59" s="20" t="s">
        <v>151</v>
      </c>
      <c r="L59" s="25" t="s">
        <v>139</v>
      </c>
      <c r="M59" s="25">
        <v>98</v>
      </c>
    </row>
    <row r="60" spans="1:13" ht="12.75">
      <c r="A60" t="s">
        <v>20</v>
      </c>
      <c r="F60" s="11">
        <f>M39</f>
        <v>5003.307019418399</v>
      </c>
      <c r="J60" s="20">
        <v>18</v>
      </c>
      <c r="K60" s="20" t="s">
        <v>152</v>
      </c>
      <c r="L60" s="25" t="s">
        <v>139</v>
      </c>
      <c r="M60" s="25">
        <v>80</v>
      </c>
    </row>
    <row r="61" spans="1:13" ht="12.75">
      <c r="A61" t="s">
        <v>72</v>
      </c>
      <c r="F61" s="5">
        <f>1*600*1.302</f>
        <v>781.2</v>
      </c>
      <c r="J61" s="20">
        <v>19</v>
      </c>
      <c r="K61" s="20" t="s">
        <v>156</v>
      </c>
      <c r="L61" s="25" t="s">
        <v>140</v>
      </c>
      <c r="M61" s="25">
        <f>2*58</f>
        <v>116</v>
      </c>
    </row>
    <row r="62" spans="1:13" ht="12.75">
      <c r="A62" t="s">
        <v>21</v>
      </c>
      <c r="F62" s="5">
        <f>M78</f>
        <v>9260.97</v>
      </c>
      <c r="J62" s="20">
        <v>20</v>
      </c>
      <c r="K62" s="20" t="s">
        <v>138</v>
      </c>
      <c r="L62" s="25" t="s">
        <v>139</v>
      </c>
      <c r="M62" s="25">
        <v>627.5</v>
      </c>
    </row>
    <row r="63" spans="1:13" ht="12.75">
      <c r="A63" t="s">
        <v>22</v>
      </c>
      <c r="F63" s="5"/>
      <c r="J63" s="20">
        <v>21</v>
      </c>
      <c r="K63" s="20" t="s">
        <v>158</v>
      </c>
      <c r="L63" s="25" t="s">
        <v>159</v>
      </c>
      <c r="M63" s="25">
        <f>3*72</f>
        <v>216</v>
      </c>
    </row>
    <row r="64" spans="1:13" ht="12.75">
      <c r="A64" t="s">
        <v>23</v>
      </c>
      <c r="F64" s="5"/>
      <c r="J64" s="20">
        <v>22</v>
      </c>
      <c r="K64" s="20" t="s">
        <v>146</v>
      </c>
      <c r="L64" s="25" t="s">
        <v>140</v>
      </c>
      <c r="M64" s="25">
        <f>2*58</f>
        <v>116</v>
      </c>
    </row>
    <row r="65" spans="2:13" ht="12.75">
      <c r="B65">
        <v>3422.5</v>
      </c>
      <c r="C65" t="s">
        <v>13</v>
      </c>
      <c r="D65" s="11">
        <v>0.19</v>
      </c>
      <c r="E65" t="s">
        <v>14</v>
      </c>
      <c r="F65" s="5">
        <f>B65*D65</f>
        <v>650.275</v>
      </c>
      <c r="J65" s="20">
        <v>23</v>
      </c>
      <c r="K65" s="20" t="s">
        <v>160</v>
      </c>
      <c r="L65" s="25" t="s">
        <v>140</v>
      </c>
      <c r="M65" s="25">
        <f>2*21.9</f>
        <v>43.8</v>
      </c>
    </row>
    <row r="66" spans="1:13" s="46" customFormat="1" ht="12.75">
      <c r="A66" s="52" t="s">
        <v>130</v>
      </c>
      <c r="B66" s="52"/>
      <c r="C66" s="52"/>
      <c r="D66" s="53"/>
      <c r="E66" s="52"/>
      <c r="F66" s="54">
        <v>0</v>
      </c>
      <c r="J66" s="20">
        <v>24</v>
      </c>
      <c r="K66" s="20" t="s">
        <v>161</v>
      </c>
      <c r="L66" s="25" t="s">
        <v>139</v>
      </c>
      <c r="M66" s="25">
        <v>922.52</v>
      </c>
    </row>
    <row r="67" spans="1:13" ht="12.75">
      <c r="A67" s="52" t="s">
        <v>83</v>
      </c>
      <c r="B67" s="52"/>
      <c r="C67" s="52"/>
      <c r="D67" s="53">
        <v>0</v>
      </c>
      <c r="E67" s="52"/>
      <c r="F67" s="54">
        <f>D67*E33</f>
        <v>0</v>
      </c>
      <c r="J67" s="20">
        <v>25</v>
      </c>
      <c r="K67" s="20" t="s">
        <v>162</v>
      </c>
      <c r="L67" s="25" t="s">
        <v>139</v>
      </c>
      <c r="M67" s="25">
        <v>62</v>
      </c>
    </row>
    <row r="68" spans="1:13" ht="12.75">
      <c r="A68" s="4" t="s">
        <v>70</v>
      </c>
      <c r="B68" s="10"/>
      <c r="C68" s="10"/>
      <c r="F68" s="32">
        <f>SUM(F58:F67)</f>
        <v>20742.763582970336</v>
      </c>
      <c r="J68" s="20">
        <v>26</v>
      </c>
      <c r="K68" s="20" t="s">
        <v>163</v>
      </c>
      <c r="L68" s="25" t="s">
        <v>140</v>
      </c>
      <c r="M68" s="25">
        <f>2*15</f>
        <v>30</v>
      </c>
    </row>
    <row r="69" spans="1:13" ht="12.75">
      <c r="A69" s="4" t="s">
        <v>24</v>
      </c>
      <c r="J69" s="20">
        <v>27</v>
      </c>
      <c r="K69" s="20" t="s">
        <v>164</v>
      </c>
      <c r="L69" s="25" t="s">
        <v>145</v>
      </c>
      <c r="M69" s="25">
        <v>250</v>
      </c>
    </row>
    <row r="70" spans="1:13" ht="12.75">
      <c r="A70" t="s">
        <v>25</v>
      </c>
      <c r="B70">
        <v>3422.5</v>
      </c>
      <c r="C70" t="s">
        <v>69</v>
      </c>
      <c r="D70" s="5">
        <v>0.23</v>
      </c>
      <c r="E70" t="s">
        <v>14</v>
      </c>
      <c r="F70" s="11">
        <f>B70*D70</f>
        <v>787.1750000000001</v>
      </c>
      <c r="J70" s="20">
        <v>28</v>
      </c>
      <c r="K70" s="20" t="s">
        <v>165</v>
      </c>
      <c r="L70" s="25" t="s">
        <v>140</v>
      </c>
      <c r="M70" s="25">
        <f>2*23.35</f>
        <v>46.7</v>
      </c>
    </row>
    <row r="71" spans="1:13" ht="12.75">
      <c r="A71" t="s">
        <v>26</v>
      </c>
      <c r="F71" s="5"/>
      <c r="J71" s="20">
        <v>29</v>
      </c>
      <c r="K71" s="20" t="s">
        <v>164</v>
      </c>
      <c r="L71" s="25" t="s">
        <v>167</v>
      </c>
      <c r="M71" s="25">
        <f>4*146</f>
        <v>584</v>
      </c>
    </row>
    <row r="72" spans="1:13" ht="12.75">
      <c r="A72" s="7" t="s">
        <v>73</v>
      </c>
      <c r="F72" s="5"/>
      <c r="J72" s="20">
        <v>30</v>
      </c>
      <c r="K72" s="20" t="s">
        <v>168</v>
      </c>
      <c r="L72" s="25" t="s">
        <v>139</v>
      </c>
      <c r="M72" s="25">
        <v>212</v>
      </c>
    </row>
    <row r="73" spans="2:13" ht="12.75">
      <c r="B73">
        <v>3422.5</v>
      </c>
      <c r="C73" t="s">
        <v>13</v>
      </c>
      <c r="D73" s="11">
        <v>1</v>
      </c>
      <c r="E73" t="s">
        <v>14</v>
      </c>
      <c r="F73" s="11">
        <f>B73*D73</f>
        <v>3422.5</v>
      </c>
      <c r="J73" s="20">
        <v>31</v>
      </c>
      <c r="K73" s="20" t="s">
        <v>146</v>
      </c>
      <c r="L73" s="25" t="s">
        <v>139</v>
      </c>
      <c r="M73" s="25">
        <v>78</v>
      </c>
    </row>
    <row r="74" spans="1:13" ht="12.75">
      <c r="A74" s="4" t="s">
        <v>27</v>
      </c>
      <c r="F74" s="32">
        <f>F70+F73</f>
        <v>4209.675</v>
      </c>
      <c r="J74" s="20">
        <v>32</v>
      </c>
      <c r="K74" s="20" t="s">
        <v>169</v>
      </c>
      <c r="L74" s="25" t="s">
        <v>140</v>
      </c>
      <c r="M74" s="25">
        <v>30</v>
      </c>
    </row>
    <row r="75" spans="1:13" ht="12.75">
      <c r="A75" s="4" t="s">
        <v>28</v>
      </c>
      <c r="J75" s="20">
        <v>33</v>
      </c>
      <c r="K75" s="20" t="s">
        <v>171</v>
      </c>
      <c r="L75" s="25" t="s">
        <v>140</v>
      </c>
      <c r="M75" s="25">
        <f>2*274.88</f>
        <v>549.76</v>
      </c>
    </row>
    <row r="76" spans="1:13" ht="12.75">
      <c r="A76" s="7" t="s">
        <v>29</v>
      </c>
      <c r="B76" s="7"/>
      <c r="C76" s="7"/>
      <c r="D76" s="7"/>
      <c r="E76" s="7"/>
      <c r="F76" s="7"/>
      <c r="J76" s="20">
        <v>34</v>
      </c>
      <c r="K76" s="20" t="s">
        <v>173</v>
      </c>
      <c r="L76" s="25" t="s">
        <v>174</v>
      </c>
      <c r="M76" s="25">
        <f>9*13.21</f>
        <v>118.89000000000001</v>
      </c>
    </row>
    <row r="77" spans="2:13" ht="12.75">
      <c r="B77">
        <v>3422.5</v>
      </c>
      <c r="C77" t="s">
        <v>13</v>
      </c>
      <c r="D77" s="11">
        <v>2.23</v>
      </c>
      <c r="E77" t="s">
        <v>14</v>
      </c>
      <c r="F77" s="5">
        <f>B77*D77</f>
        <v>7632.175</v>
      </c>
      <c r="J77" s="20">
        <v>35</v>
      </c>
      <c r="K77" s="20"/>
      <c r="L77" s="25"/>
      <c r="M77" s="25"/>
    </row>
    <row r="78" spans="1:13" ht="12.75">
      <c r="A78" s="4" t="s">
        <v>30</v>
      </c>
      <c r="F78" s="32">
        <f>SUM(F77)</f>
        <v>7632.175</v>
      </c>
      <c r="J78" s="20"/>
      <c r="K78" s="20"/>
      <c r="L78" s="31" t="s">
        <v>63</v>
      </c>
      <c r="M78" s="28">
        <f>SUM(M43:M77)</f>
        <v>9260.97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31</v>
      </c>
      <c r="B80" s="1"/>
      <c r="F80" s="32">
        <f>F52+F56+F68+F74+F78+F79</f>
        <v>44198.92230297034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2563.53749357228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v>2778.4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v>545.35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v>2454.83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52541.039796542624</v>
      </c>
    </row>
    <row r="86" spans="2:13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  <c r="J86" s="46"/>
      <c r="K86" s="46"/>
      <c r="L86" s="46"/>
      <c r="M86" s="46"/>
    </row>
    <row r="87" spans="1:6" ht="12.75">
      <c r="A87" s="13"/>
      <c r="B87" s="39">
        <v>43862</v>
      </c>
      <c r="C87" s="40">
        <v>-78000</v>
      </c>
      <c r="D87" s="43">
        <f>F44</f>
        <v>46717.58</v>
      </c>
      <c r="E87" s="43">
        <f>F85</f>
        <v>52541.039796542624</v>
      </c>
      <c r="F87" s="44">
        <f>C87+D87-E87</f>
        <v>-83823.45979654262</v>
      </c>
    </row>
    <row r="89" spans="1:6" ht="13.5" thickBot="1">
      <c r="A89" t="s">
        <v>110</v>
      </c>
      <c r="C89" s="48">
        <v>43862</v>
      </c>
      <c r="D89" s="8" t="s">
        <v>111</v>
      </c>
      <c r="E89" s="48">
        <v>43890</v>
      </c>
      <c r="F89" t="s">
        <v>112</v>
      </c>
    </row>
    <row r="90" spans="1:7" ht="13.5" thickBot="1">
      <c r="A90" t="s">
        <v>113</v>
      </c>
      <c r="F90" s="49">
        <f>E87</f>
        <v>52541.039796542624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2017-08-21T12:47:03Z</cp:lastPrinted>
  <dcterms:created xsi:type="dcterms:W3CDTF">2008-08-18T07:30:19Z</dcterms:created>
  <dcterms:modified xsi:type="dcterms:W3CDTF">2020-05-13T12:27:29Z</dcterms:modified>
  <cp:category/>
  <cp:version/>
  <cp:contentType/>
  <cp:contentStatus/>
</cp:coreProperties>
</file>