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<sst xmlns="http://schemas.openxmlformats.org/spreadsheetml/2006/main" count="183" uniqueCount="158">
  <si>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</si>
  <si>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</si>
  <si>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</si>
  <si>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</si>
  <si>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</si>
  <si>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</si>
  <si>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</si>
  <si>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</si>
  <si>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</si>
  <si>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</si>
  <si>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</si>
  <si>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</si>
  <si>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</si>
  <si>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</si>
  <si>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</si>
  <si>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</si>
  <si>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</si>
  <si>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</si>
  <si>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</si>
  <si>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</si>
  <si>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</si>
  <si>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</si>
  <si>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</si>
  <si>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</si>
  <si>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</si>
  <si>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</si>
  <si>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</si>
  <si>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</si>
  <si>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</si>
  <si>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</si>
  <si>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</si>
  <si>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</si>
  <si>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</si>
  <si>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</si>
  <si>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</si>
  <si>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</si>
  <si>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</si>
  <si>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</si>
  <si>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</si>
  <si>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</si>
  <si>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</si>
  <si>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</si>
  <si>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</si>
  <si>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</si>
  <si>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</si>
  <si>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</si>
  <si>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</si>
  <si>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</si>
  <si>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</si>
  <si>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</si>
  <si>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</si>
  <si>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</si>
  <si>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</si>
  <si>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</si>
  <si>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</si>
  <si>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</si>
  <si>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</si>
  <si>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</si>
  <si>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</si>
  <si>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</si>
  <si>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</si>
  <si>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</si>
  <si>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</si>
  <si>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</si>
  <si>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</si>
  <si>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</si>
  <si>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</si>
  <si>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</si>
  <si>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</si>
  <si>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</si>
  <si>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</si>
  <si>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</si>
  <si>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</si>
  <si>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</si>
  <si>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</si>
  <si>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</si>
  <si>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</si>
  <si>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</si>
  <si>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</si>
  <si>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</si>
  <si>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</si>
  <si>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</si>
  <si>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</si>
  <si>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</si>
  <si>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</si>
  <si>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</si>
  <si>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</si>
  <si>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</si>
  <si>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</si>
  <si>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</si>
  <si>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</si>
  <si>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</si>
  <si>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</si>
  <si>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</si>
  <si>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</si>
  <si>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</si>
  <si>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</si>
  <si>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</si>
  <si>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</si>
  <si>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</si>
  <si>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</si>
  <si>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</si>
  <si>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</si>
  <si>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</si>
  <si>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</si>
  <si>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</si>
  <si>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</si>
  <si>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</si>
  <si>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</si>
  <si>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</si>
  <si>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</si>
  <si>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</si>
  <si>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</si>
  <si>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</si>
  <si>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</si>
  <si>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</si>
  <si>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</si>
  <si>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</si>
  <si>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</si>
  <si>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</si>
  <si>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</si>
  <si>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</si>
  <si>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</si>
  <si>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</si>
  <si>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</si>
  <si>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</si>
  <si>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</si>
  <si>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</si>
  <si>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</si>
  <si>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</si>
  <si>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</si>
  <si>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</si>
  <si>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</si>
  <si>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</si>
  <si>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</si>
  <si>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</si>
  <si>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2020г.</t>
  </si>
  <si>
    <t>мая</t>
  </si>
  <si>
    <t>за   май  2020 г.</t>
  </si>
  <si>
    <t>ост.на 01.06</t>
  </si>
  <si>
    <t>смена вентиля д 25, (гебо) (2шт) т.п.</t>
  </si>
  <si>
    <t xml:space="preserve">вентиль </t>
  </si>
  <si>
    <t>1шт</t>
  </si>
  <si>
    <t>гебо</t>
  </si>
  <si>
    <t>смена вентиля д 25 (4шт) эл.уз.</t>
  </si>
  <si>
    <t>вентиль д.15</t>
  </si>
  <si>
    <t>4шт</t>
  </si>
  <si>
    <t>смена замка (1шт) п-д 2 чердак</t>
  </si>
  <si>
    <t>замок</t>
  </si>
  <si>
    <t xml:space="preserve">смена эл.провода </t>
  </si>
  <si>
    <t>эл.провод</t>
  </si>
  <si>
    <t>8мп</t>
  </si>
  <si>
    <t xml:space="preserve">смена ламп </t>
  </si>
  <si>
    <t>лампа</t>
  </si>
  <si>
    <t>10шт</t>
  </si>
  <si>
    <t>смена патрона</t>
  </si>
  <si>
    <t>патрон</t>
  </si>
  <si>
    <t>2шт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</si>
</sst>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2">
      <selection activeCell="L30" sqref="L30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5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5">
        <f t="shared" si="0"/>
        <v>1630.8340053600002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5">
        <f t="shared" si="0"/>
        <v>5630.756796000001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42.160000000000004</v>
      </c>
      <c r="M20" s="33">
        <f>SUM(M6:M19)</f>
        <v>8792.32246368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v>2.06</v>
      </c>
      <c r="M24" s="32">
        <f>L24*160.174*1.302*1.15</f>
        <v>494.04677221199995</v>
      </c>
    </row>
    <row r="25" spans="1:13" ht="12.75">
      <c r="A25" t="s">
        <v>110</v>
      </c>
      <c r="J25" s="20">
        <v>2</v>
      </c>
      <c r="K25" s="20" t="s">
        <v>144</v>
      </c>
      <c r="L25" s="45">
        <f>0.04*81</f>
        <v>3.24</v>
      </c>
      <c r="M25" s="32">
        <f aca="true" t="shared" si="1" ref="M25:M35">L25*160.174*1.302*1.15</f>
        <v>777.044437848</v>
      </c>
    </row>
    <row r="26" spans="1:13" ht="12.75">
      <c r="A26" t="s">
        <v>111</v>
      </c>
      <c r="J26" s="20">
        <v>3</v>
      </c>
      <c r="K26" s="20" t="s">
        <v>147</v>
      </c>
      <c r="L26" s="45">
        <v>1.07</v>
      </c>
      <c r="M26" s="32">
        <f t="shared" si="1"/>
        <v>256.61652731400005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149</v>
      </c>
      <c r="L27" s="45">
        <f>0.08*19</f>
        <v>1.52</v>
      </c>
      <c r="M27" s="32">
        <f t="shared" si="1"/>
        <v>364.53936590399996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152</v>
      </c>
      <c r="L28" s="45">
        <f>0.1*7.1</f>
        <v>0.71</v>
      </c>
      <c r="M28" s="32">
        <f t="shared" si="1"/>
        <v>170.27825644199999</v>
      </c>
    </row>
    <row r="29" spans="10:13" ht="12.75">
      <c r="J29" s="20">
        <v>6</v>
      </c>
      <c r="K29" s="20" t="s">
        <v>155</v>
      </c>
      <c r="L29" s="25">
        <f>2*0.39</f>
        <v>0.78</v>
      </c>
      <c r="M29" s="32">
        <f t="shared" si="1"/>
        <v>187.066253556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9.38</v>
      </c>
      <c r="M36" s="33">
        <f>SUM(M24:M35)</f>
        <v>2249.591613276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115767.68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107080.64</v>
      </c>
      <c r="J40" s="20">
        <v>1</v>
      </c>
      <c r="K40" s="20" t="s">
        <v>141</v>
      </c>
      <c r="L40" s="25" t="s">
        <v>142</v>
      </c>
      <c r="M40" s="25">
        <v>585</v>
      </c>
    </row>
    <row r="41" spans="2:13" ht="12.75">
      <c r="B41" t="s">
        <v>8</v>
      </c>
      <c r="F41" s="9">
        <f>F40/F39</f>
        <v>0.9249614400150371</v>
      </c>
      <c r="J41" s="20">
        <v>2</v>
      </c>
      <c r="K41" s="20" t="s">
        <v>143</v>
      </c>
      <c r="L41" s="25" t="s">
        <v>142</v>
      </c>
      <c r="M41" s="25">
        <v>674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145</v>
      </c>
      <c r="L42" s="25" t="s">
        <v>146</v>
      </c>
      <c r="M42" s="25">
        <f>4*279</f>
        <v>1116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108785.64</v>
      </c>
      <c r="J43" s="20">
        <v>4</v>
      </c>
      <c r="K43" s="20" t="s">
        <v>148</v>
      </c>
      <c r="L43" s="25" t="s">
        <v>142</v>
      </c>
      <c r="M43" s="25">
        <v>375</v>
      </c>
    </row>
    <row r="44" spans="10:13" ht="12.75">
      <c r="J44" s="20">
        <v>5</v>
      </c>
      <c r="K44" s="54" t="s">
        <v>150</v>
      </c>
      <c r="L44" s="25" t="s">
        <v>151</v>
      </c>
      <c r="M44" s="25">
        <f>8*7.61</f>
        <v>60.88</v>
      </c>
    </row>
    <row r="45" spans="2:13" ht="12.75">
      <c r="B45" s="1" t="s">
        <v>10</v>
      </c>
      <c r="C45" s="1"/>
      <c r="J45" s="20">
        <v>6</v>
      </c>
      <c r="K45" s="20" t="s">
        <v>153</v>
      </c>
      <c r="L45" s="25" t="s">
        <v>154</v>
      </c>
      <c r="M45" s="25">
        <f>10*17.4</f>
        <v>174</v>
      </c>
    </row>
    <row r="46" spans="10:13" ht="12.75">
      <c r="J46" s="20">
        <v>7</v>
      </c>
      <c r="K46" s="20" t="s">
        <v>156</v>
      </c>
      <c r="L46" s="25" t="s">
        <v>157</v>
      </c>
      <c r="M46" s="25">
        <f>2*17.7</f>
        <v>35.4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4433*1.302</f>
        <v>5771.7660000000005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5060*1.302</f>
        <v>6588.12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56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12359.886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3020.28</v>
      </c>
    </row>
    <row r="58" spans="1:6" ht="12.75">
      <c r="A58" s="59" t="s">
        <v>134</v>
      </c>
      <c r="B58" s="59"/>
      <c r="C58" s="59"/>
      <c r="D58" s="53"/>
      <c r="E58" s="46"/>
      <c r="F58" s="60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302184</v>
      </c>
      <c r="D61">
        <v>229360</v>
      </c>
      <c r="E61">
        <v>5945.5</v>
      </c>
      <c r="F61" s="34">
        <f>C61/D61*E61</f>
        <v>7833.253278688524</v>
      </c>
    </row>
    <row r="62" spans="1:6" ht="12.75">
      <c r="A62" t="s">
        <v>19</v>
      </c>
      <c r="F62" s="34">
        <f>M20</f>
        <v>8792.32246368</v>
      </c>
    </row>
    <row r="63" spans="1:6" ht="12.75">
      <c r="A63" t="s">
        <v>20</v>
      </c>
      <c r="F63" s="11">
        <f>M36</f>
        <v>2249.591613276</v>
      </c>
    </row>
    <row r="64" spans="1:6" ht="12.75">
      <c r="A64" t="s">
        <v>75</v>
      </c>
      <c r="F64" s="5">
        <f>2*600*1.302</f>
        <v>1562.4</v>
      </c>
    </row>
    <row r="65" spans="1:6" ht="12.75">
      <c r="A65" t="s">
        <v>21</v>
      </c>
      <c r="F65" s="11">
        <f>M57</f>
        <v>3020.28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0.43</v>
      </c>
      <c r="E68" t="s">
        <v>14</v>
      </c>
      <c r="F68" s="11">
        <f>B68*D68</f>
        <v>2556.565</v>
      </c>
    </row>
    <row r="69" spans="1:6" ht="12.75">
      <c r="A69" s="61" t="s">
        <v>78</v>
      </c>
      <c r="B69" s="61"/>
      <c r="C69" s="61"/>
      <c r="D69" s="61"/>
      <c r="E69" s="61"/>
      <c r="F69" s="62">
        <v>23120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49134.41235564453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1.17</v>
      </c>
      <c r="E76" t="s">
        <v>14</v>
      </c>
      <c r="F76" s="11">
        <f>B76*D76</f>
        <v>6956.235</v>
      </c>
    </row>
    <row r="77" spans="1:6" ht="12.75">
      <c r="A77" s="4" t="s">
        <v>66</v>
      </c>
      <c r="F77" s="31">
        <f>F73+F76</f>
        <v>8383.154999999999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2.2</v>
      </c>
      <c r="E80" t="s">
        <v>14</v>
      </c>
      <c r="F80" s="11">
        <f>B80*D80</f>
        <v>13080.1</v>
      </c>
    </row>
    <row r="81" spans="1:9" ht="12.75">
      <c r="A81" s="4" t="s">
        <v>69</v>
      </c>
      <c r="F81" s="31">
        <f>SUM(F80)</f>
        <v>13080.1</v>
      </c>
      <c r="I81" s="7"/>
    </row>
    <row r="82" spans="1:6" ht="12.75">
      <c r="A82" s="57" t="s">
        <v>81</v>
      </c>
      <c r="B82" s="46"/>
      <c r="C82" s="46"/>
      <c r="D82" s="53">
        <v>0</v>
      </c>
      <c r="E82" s="46"/>
      <c r="F82" s="58">
        <f>D82*E32</f>
        <v>0</v>
      </c>
    </row>
    <row r="83" spans="1:6" ht="12.75">
      <c r="A83" s="1" t="s">
        <v>27</v>
      </c>
      <c r="B83" s="1"/>
      <c r="F83" s="31">
        <f>F51+F55+F59+F71+F77+F81+F82</f>
        <v>101872.55335564453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5908.608094627382</v>
      </c>
    </row>
    <row r="85" spans="1:6" ht="12.75">
      <c r="A85" s="1"/>
      <c r="B85" s="36" t="s">
        <v>131</v>
      </c>
      <c r="C85" s="36"/>
      <c r="D85" s="1"/>
      <c r="E85" s="51"/>
      <c r="F85" s="52">
        <v>3957.07</v>
      </c>
    </row>
    <row r="86" spans="1:6" ht="12.75">
      <c r="A86" s="1"/>
      <c r="B86" s="36" t="s">
        <v>132</v>
      </c>
      <c r="C86" s="36"/>
      <c r="D86" s="1"/>
      <c r="E86" s="51"/>
      <c r="F86" s="52">
        <v>781.63</v>
      </c>
    </row>
    <row r="87" spans="1:6" ht="12.75">
      <c r="A87" s="1"/>
      <c r="B87" s="36" t="s">
        <v>133</v>
      </c>
      <c r="C87" s="36"/>
      <c r="D87" s="1"/>
      <c r="E87" s="51"/>
      <c r="F87" s="52">
        <v>4098.68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116618.54145027194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43952</v>
      </c>
      <c r="C90" s="40">
        <v>-140097</v>
      </c>
      <c r="D90" s="43">
        <f>F43</f>
        <v>108785.64</v>
      </c>
      <c r="E90" s="43">
        <f>F88</f>
        <v>116618.54145027194</v>
      </c>
      <c r="F90" s="44">
        <f>C90+D90-E90</f>
        <v>-147929.90145027195</v>
      </c>
    </row>
    <row r="92" spans="1:6" ht="13.5" thickBot="1">
      <c r="A92" t="s">
        <v>115</v>
      </c>
      <c r="C92" s="48">
        <v>43952</v>
      </c>
      <c r="D92" s="8" t="s">
        <v>116</v>
      </c>
      <c r="E92" s="48">
        <v>43982</v>
      </c>
      <c r="F92" t="s">
        <v>117</v>
      </c>
    </row>
    <row r="93" spans="1:7" ht="13.5" thickBot="1">
      <c r="A93" t="s">
        <v>118</v>
      </c>
      <c r="F93" s="49">
        <f>E90</f>
        <v>116618.54145027194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2017-08-21T12:51:56Z</cp:lastPrinted>
  <dcterms:created xsi:type="dcterms:W3CDTF">2008-08-18T07:30:19Z</dcterms:created>
  <dcterms:modified xsi:type="dcterms:W3CDTF">2020-08-05T11:17:21Z</dcterms:modified>
  <cp:category/>
  <cp:version/>
  <cp:contentType/>
  <cp:contentStatus/>
</cp:coreProperties>
</file>