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<sst xmlns="http://schemas.openxmlformats.org/spreadsheetml/2006/main" count="179" uniqueCount="153">
  <si>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</si>
  <si>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</si>
  <si>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</si>
  <si>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</si>
  <si>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</si>
  <si>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</si>
  <si>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</si>
  <si>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</si>
  <si>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</si>
  <si>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</si>
  <si>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</si>
  <si>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</si>
  <si>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</si>
  <si>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</si>
  <si>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</si>
  <si>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</si>
  <si>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</si>
  <si>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</si>
  <si>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</si>
  <si>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</si>
  <si>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</si>
  <si>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</si>
  <si>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</si>
  <si>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</si>
  <si>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</si>
  <si>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</si>
  <si>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</si>
  <si>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</si>
  <si>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</si>
  <si>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</si>
  <si>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</si>
  <si>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</si>
  <si>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</si>
  <si>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</si>
  <si>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</si>
  <si>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</si>
  <si>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</si>
  <si>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</si>
  <si>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</si>
  <si>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</si>
  <si>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</si>
  <si>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</si>
  <si>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</si>
  <si>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</si>
  <si>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</si>
  <si>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</si>
  <si>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</si>
  <si>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</si>
  <si>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</si>
  <si>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</si>
  <si>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</si>
  <si>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</si>
  <si>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</si>
  <si>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</si>
  <si>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</si>
  <si>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</si>
  <si>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</si>
  <si>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</si>
  <si>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</si>
  <si>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</si>
  <si>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</si>
  <si>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</si>
  <si>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</si>
  <si>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</si>
  <si>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</si>
  <si>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</si>
  <si>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</si>
  <si>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</si>
  <si>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</si>
  <si>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</si>
  <si>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</si>
  <si>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</si>
  <si>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</si>
  <si>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</si>
  <si>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</si>
  <si>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</si>
  <si>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</si>
  <si>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</si>
  <si>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</si>
  <si>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</si>
  <si>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</si>
  <si>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</si>
  <si>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</si>
  <si>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</si>
  <si>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</si>
  <si>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</si>
  <si>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</si>
  <si>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</si>
  <si>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</si>
  <si>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</si>
  <si>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</si>
  <si>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</si>
  <si>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</si>
  <si>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</si>
  <si>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</si>
  <si>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</si>
  <si>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</si>
  <si>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</si>
  <si>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</si>
  <si>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</si>
  <si>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</si>
  <si>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</si>
  <si>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</si>
  <si>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</si>
  <si>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</si>
  <si>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</si>
  <si>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</si>
  <si>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</si>
  <si>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</si>
  <si>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</si>
  <si>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</si>
  <si>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</si>
  <si>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</si>
  <si>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</si>
  <si>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</si>
  <si>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</si>
  <si>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</si>
  <si>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</si>
  <si>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</si>
  <si>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</si>
  <si>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</si>
  <si>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</si>
  <si>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</si>
  <si>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</si>
  <si>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</si>
  <si>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</si>
  <si>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</si>
  <si>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</si>
  <si>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</si>
  <si>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</si>
  <si>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(Спарк,ростелеком.комстар,видикон)</t>
  </si>
  <si>
    <t>Гор.газ(техобслуживание и ремонт)</t>
  </si>
  <si>
    <t>2020г.</t>
  </si>
  <si>
    <t>февраля</t>
  </si>
  <si>
    <t>за   февраль  2020 г.</t>
  </si>
  <si>
    <t>ост.на 01.03</t>
  </si>
  <si>
    <t>ремонт подъезда №4</t>
  </si>
  <si>
    <t>материал для ремонта подъезда №4</t>
  </si>
  <si>
    <t>установка номерных знаков</t>
  </si>
  <si>
    <t>номер дома</t>
  </si>
  <si>
    <t>1шт</t>
  </si>
  <si>
    <t xml:space="preserve">саморез </t>
  </si>
  <si>
    <t>дюбель</t>
  </si>
  <si>
    <t>смена светильника (1шт) п-д3</t>
  </si>
  <si>
    <t>светильник</t>
  </si>
  <si>
    <t>2шт</t>
  </si>
  <si>
    <t>дюбпель</t>
  </si>
  <si>
    <t xml:space="preserve">смена ламп (7шт) </t>
  </si>
  <si>
    <t>лампа</t>
  </si>
  <si>
    <t>7шт</t>
  </si>
  <si>
    <t>остекление (2,1м2) п-д1</t>
  </si>
  <si>
    <t>стекло</t>
  </si>
  <si>
    <t>2,1м2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</si>
</sst>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52">
      <selection activeCell="D64" sqref="D64:D76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50390625" style="0" customWidth="1"/>
    <col min="6" max="6" width="11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2</v>
      </c>
      <c r="K1" t="s">
        <v>67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36</v>
      </c>
      <c r="K3" s="52" t="s">
        <v>61</v>
      </c>
      <c r="L3" s="22" t="s">
        <v>39</v>
      </c>
      <c r="M3" s="22" t="s">
        <v>42</v>
      </c>
    </row>
    <row r="4" spans="5:13" ht="12.75">
      <c r="E4" s="8">
        <v>29</v>
      </c>
      <c r="F4" s="8" t="s">
        <v>133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34">
        <f>L6*126.87*1.302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L7*126.87*1.302</f>
        <v>0</v>
      </c>
    </row>
    <row r="8" spans="1:13" ht="12.75">
      <c r="A8" t="s">
        <v>90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3.72</v>
      </c>
      <c r="M11" s="34">
        <f t="shared" si="0"/>
        <v>614.4872328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4">
        <f t="shared" si="0"/>
        <v>614.4872328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1.85</v>
      </c>
      <c r="M16" s="34">
        <f t="shared" si="0"/>
        <v>305.59176900000006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34">
        <f t="shared" si="0"/>
        <v>0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4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4">
        <f t="shared" si="0"/>
        <v>82.59237</v>
      </c>
    </row>
    <row r="20" spans="1:13" ht="12.75">
      <c r="A20" t="s">
        <v>126</v>
      </c>
      <c r="J20" s="20"/>
      <c r="K20" s="27" t="s">
        <v>58</v>
      </c>
      <c r="L20" s="28">
        <f>SUM(L6:L19)</f>
        <v>12.040000000000001</v>
      </c>
      <c r="M20" s="33">
        <f>SUM(M6:M19)</f>
        <v>1988.8242696000002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34">
        <v>150.04</v>
      </c>
      <c r="M24" s="32">
        <f>L24*126.87*1.302*1.15</f>
        <v>28501.966148039995</v>
      </c>
    </row>
    <row r="25" spans="1:13" ht="12.75">
      <c r="A25" t="s">
        <v>106</v>
      </c>
      <c r="J25" s="20">
        <v>2</v>
      </c>
      <c r="K25" s="20" t="s">
        <v>138</v>
      </c>
      <c r="L25" s="34">
        <v>1.15</v>
      </c>
      <c r="M25" s="32">
        <f>L25*126.87*1.302*1.15</f>
        <v>218.45681864999997</v>
      </c>
    </row>
    <row r="26" spans="1:13" ht="12.75">
      <c r="A26" t="s">
        <v>107</v>
      </c>
      <c r="J26" s="20">
        <v>3</v>
      </c>
      <c r="K26" s="20" t="s">
        <v>143</v>
      </c>
      <c r="L26" s="46">
        <v>0.89</v>
      </c>
      <c r="M26" s="32">
        <f>L26*126.87*1.302*1.15</f>
        <v>169.06658139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J27" s="20">
        <v>4</v>
      </c>
      <c r="K27" s="20" t="s">
        <v>147</v>
      </c>
      <c r="L27" s="34">
        <f>0.07*7.1</f>
        <v>0.497</v>
      </c>
      <c r="M27" s="32">
        <f>L27*126.87*1.302*1.15</f>
        <v>94.41133814700001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150</v>
      </c>
      <c r="L28" s="34">
        <f>0.021*310.9</f>
        <v>6.5289</v>
      </c>
      <c r="M28" s="32">
        <f aca="true" t="shared" si="1" ref="M28:M37">L28*126.87*1.302*1.15</f>
        <v>1240.2458463339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5"/>
      <c r="L32" s="46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159.1059</v>
      </c>
      <c r="M38" s="33">
        <f>SUM(M24:M37)</f>
        <v>30224.146732560897</v>
      </c>
    </row>
    <row r="39" spans="1:11" ht="12.75">
      <c r="A39" s="2" t="s">
        <v>6</v>
      </c>
      <c r="F39" s="11">
        <v>52607.43</v>
      </c>
      <c r="K39" s="1" t="s">
        <v>62</v>
      </c>
    </row>
    <row r="40" spans="1:13" ht="12.75">
      <c r="A40" t="s">
        <v>7</v>
      </c>
      <c r="F40" s="5">
        <v>46175.87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0.8777442654012941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130</v>
      </c>
      <c r="F42" s="5">
        <f>250+400+250+105</f>
        <v>1005</v>
      </c>
      <c r="J42" s="20">
        <v>1</v>
      </c>
      <c r="K42" s="20" t="s">
        <v>137</v>
      </c>
      <c r="L42" s="25"/>
      <c r="M42" s="34">
        <v>18993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47180.87</v>
      </c>
      <c r="J43" s="20">
        <v>2</v>
      </c>
      <c r="K43" s="20" t="s">
        <v>139</v>
      </c>
      <c r="L43" s="25" t="s">
        <v>140</v>
      </c>
      <c r="M43" s="25">
        <v>279.39</v>
      </c>
    </row>
    <row r="44" spans="10:13" ht="12.75">
      <c r="J44" s="20">
        <v>3</v>
      </c>
      <c r="K44" s="20" t="s">
        <v>141</v>
      </c>
      <c r="L44" s="25"/>
      <c r="M44" s="34">
        <v>9.12</v>
      </c>
    </row>
    <row r="45" spans="2:13" ht="12.75">
      <c r="B45" s="1" t="s">
        <v>10</v>
      </c>
      <c r="C45" s="1"/>
      <c r="J45" s="20">
        <v>4</v>
      </c>
      <c r="K45" s="20" t="s">
        <v>142</v>
      </c>
      <c r="L45" s="25"/>
      <c r="M45" s="25">
        <v>2.4</v>
      </c>
    </row>
    <row r="46" spans="10:13" ht="12.75">
      <c r="J46" s="20">
        <v>5</v>
      </c>
      <c r="K46" s="20" t="s">
        <v>144</v>
      </c>
      <c r="L46" s="25" t="s">
        <v>140</v>
      </c>
      <c r="M46" s="25">
        <v>197.97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141</v>
      </c>
      <c r="L47" s="25" t="s">
        <v>145</v>
      </c>
      <c r="M47" s="25">
        <f>2*0.57</f>
        <v>1.14</v>
      </c>
    </row>
    <row r="48" spans="1:13" ht="12.75">
      <c r="A48" t="s">
        <v>12</v>
      </c>
      <c r="F48" s="11">
        <f>6098*1.302</f>
        <v>7939.5960000000005</v>
      </c>
      <c r="J48" s="20">
        <v>7</v>
      </c>
      <c r="K48" s="20" t="s">
        <v>146</v>
      </c>
      <c r="L48" s="25" t="s">
        <v>145</v>
      </c>
      <c r="M48" s="25">
        <f>2*0.6</f>
        <v>1.2</v>
      </c>
    </row>
    <row r="49" spans="1:13" ht="12.75">
      <c r="A49" s="6" t="s">
        <v>15</v>
      </c>
      <c r="F49" s="11">
        <f>2600*1.302</f>
        <v>3385.2000000000003</v>
      </c>
      <c r="J49" s="20">
        <v>8</v>
      </c>
      <c r="K49" s="20" t="s">
        <v>148</v>
      </c>
      <c r="L49" s="25" t="s">
        <v>149</v>
      </c>
      <c r="M49" s="25">
        <f>7*13.21</f>
        <v>92.47</v>
      </c>
    </row>
    <row r="50" spans="1:13" ht="12.75">
      <c r="A50" s="56" t="s">
        <v>82</v>
      </c>
      <c r="B50" s="47"/>
      <c r="C50" s="47"/>
      <c r="D50" s="47"/>
      <c r="E50" s="57">
        <v>0</v>
      </c>
      <c r="F50" s="48">
        <f>E50*E32</f>
        <v>0</v>
      </c>
      <c r="J50" s="20">
        <v>9</v>
      </c>
      <c r="K50" s="20" t="s">
        <v>151</v>
      </c>
      <c r="L50" s="25" t="s">
        <v>152</v>
      </c>
      <c r="M50" s="25">
        <f>2.1*139.34</f>
        <v>292.61400000000003</v>
      </c>
    </row>
    <row r="51" spans="1:13" ht="12.75">
      <c r="A51" s="4" t="s">
        <v>34</v>
      </c>
      <c r="F51" s="31">
        <f>F48+F49+F50</f>
        <v>11324.796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7">
        <v>224982</v>
      </c>
      <c r="D57">
        <v>229360</v>
      </c>
      <c r="E57">
        <v>3465.6</v>
      </c>
      <c r="F57" s="35">
        <f>C57/D57*E57</f>
        <v>3399.448985001744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1988.8242696000002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30224.146732560897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19869.304000000004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0.19</v>
      </c>
      <c r="E64" t="s">
        <v>14</v>
      </c>
      <c r="F64" s="11">
        <f>B64*D64</f>
        <v>658.4639999999999</v>
      </c>
      <c r="J64" s="20">
        <v>23</v>
      </c>
      <c r="K64" s="20"/>
      <c r="L64" s="25"/>
      <c r="M64" s="25"/>
    </row>
    <row r="65" spans="1:13" ht="12.75">
      <c r="A65" s="47" t="s">
        <v>131</v>
      </c>
      <c r="B65" s="47"/>
      <c r="C65" s="47"/>
      <c r="D65" s="48"/>
      <c r="E65" s="47"/>
      <c r="F65" s="48">
        <v>0</v>
      </c>
      <c r="J65" s="20">
        <v>24</v>
      </c>
      <c r="K65" s="20"/>
      <c r="L65" s="25"/>
      <c r="M65" s="25"/>
    </row>
    <row r="66" spans="1:13" ht="12.75">
      <c r="A66" s="47" t="s">
        <v>83</v>
      </c>
      <c r="B66" s="47"/>
      <c r="C66" s="47"/>
      <c r="D66" s="48">
        <v>0</v>
      </c>
      <c r="E66" s="47"/>
      <c r="F66" s="48">
        <f>D66*E32</f>
        <v>0</v>
      </c>
      <c r="J66" s="20"/>
      <c r="K66" s="20"/>
      <c r="L66" s="30" t="s">
        <v>65</v>
      </c>
      <c r="M66" s="33">
        <f>SUM(M42:M65)</f>
        <v>19869.304000000004</v>
      </c>
    </row>
    <row r="67" spans="1:6" ht="12.75">
      <c r="A67" s="4" t="s">
        <v>25</v>
      </c>
      <c r="B67" s="10"/>
      <c r="C67" s="10"/>
      <c r="F67" s="31">
        <f>SUM(F57:F66)</f>
        <v>56140.187987162644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0.23</v>
      </c>
      <c r="E69" t="s">
        <v>14</v>
      </c>
      <c r="F69" s="11">
        <f>B69*D69</f>
        <v>797.088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</v>
      </c>
      <c r="E72" t="s">
        <v>14</v>
      </c>
      <c r="F72" s="11">
        <f>B72*D72</f>
        <v>3465.6</v>
      </c>
    </row>
    <row r="73" spans="1:6" ht="12.75">
      <c r="A73" s="4" t="s">
        <v>29</v>
      </c>
      <c r="F73" s="31">
        <f>F69+F72</f>
        <v>4262.688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2.23</v>
      </c>
      <c r="E76" t="s">
        <v>14</v>
      </c>
      <c r="F76" s="11">
        <f>B76*D76</f>
        <v>7728.288</v>
      </c>
    </row>
    <row r="77" spans="1:6" ht="12.75">
      <c r="A77" s="4" t="s">
        <v>32</v>
      </c>
      <c r="F77" s="31">
        <f>SUM(F76)</f>
        <v>7728.288</v>
      </c>
    </row>
    <row r="78" spans="1:6" ht="12.75">
      <c r="A78" s="58" t="s">
        <v>77</v>
      </c>
      <c r="B78" s="47"/>
      <c r="C78" s="47"/>
      <c r="D78" s="57">
        <v>0</v>
      </c>
      <c r="E78" s="47"/>
      <c r="F78" s="59">
        <f>D78*E32</f>
        <v>0</v>
      </c>
    </row>
    <row r="79" spans="1:6" ht="12.75">
      <c r="A79" s="1" t="s">
        <v>33</v>
      </c>
      <c r="B79" s="1"/>
      <c r="F79" s="44">
        <f>F51+F55+F67+F73+F77+F78</f>
        <v>79455.95998716264</v>
      </c>
    </row>
    <row r="80" spans="1:6" ht="12.75">
      <c r="A80" s="1" t="s">
        <v>75</v>
      </c>
      <c r="B80" s="37"/>
      <c r="C80" s="37">
        <v>0.058</v>
      </c>
      <c r="D80" s="1"/>
      <c r="E80" s="1"/>
      <c r="F80" s="31">
        <f>F79*5.8%</f>
        <v>4608.445679255433</v>
      </c>
    </row>
    <row r="81" spans="1:6" ht="12.75">
      <c r="A81" s="1"/>
      <c r="B81" s="37" t="s">
        <v>127</v>
      </c>
      <c r="C81" s="37"/>
      <c r="D81" s="1"/>
      <c r="E81" s="53"/>
      <c r="F81" s="54">
        <v>2875</v>
      </c>
    </row>
    <row r="82" spans="1:6" ht="12.75">
      <c r="A82" s="1"/>
      <c r="B82" s="37" t="s">
        <v>128</v>
      </c>
      <c r="C82" s="37"/>
      <c r="D82" s="1"/>
      <c r="E82" s="53"/>
      <c r="F82" s="54">
        <v>407.1</v>
      </c>
    </row>
    <row r="83" spans="1:6" ht="12.75">
      <c r="A83" s="1"/>
      <c r="B83" s="37" t="s">
        <v>129</v>
      </c>
      <c r="C83" s="37"/>
      <c r="D83" s="1"/>
      <c r="E83" s="53"/>
      <c r="F83" s="54">
        <v>2126.06</v>
      </c>
    </row>
    <row r="84" spans="1:9" ht="13.5">
      <c r="A84" s="12" t="s">
        <v>35</v>
      </c>
      <c r="B84" s="12"/>
      <c r="C84" s="12"/>
      <c r="D84" s="12"/>
      <c r="E84" s="12"/>
      <c r="F84" s="36">
        <f>F79+F80+F81+F82+F83</f>
        <v>89472.56566641807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5" t="s">
        <v>135</v>
      </c>
    </row>
    <row r="86" spans="1:6" ht="12.75">
      <c r="A86" s="13"/>
      <c r="B86" s="40">
        <v>43862</v>
      </c>
      <c r="C86" s="41">
        <v>-535352</v>
      </c>
      <c r="D86" s="42">
        <f>F43</f>
        <v>47180.87</v>
      </c>
      <c r="E86" s="42">
        <f>F84</f>
        <v>89472.56566641807</v>
      </c>
      <c r="F86" s="43">
        <f>C86+D86-E86</f>
        <v>-577643.6956664181</v>
      </c>
    </row>
    <row r="88" spans="1:6" ht="13.5" thickBot="1">
      <c r="A88" t="s">
        <v>111</v>
      </c>
      <c r="C88" s="50">
        <v>43862</v>
      </c>
      <c r="D88" s="8" t="s">
        <v>112</v>
      </c>
      <c r="E88" s="50">
        <v>43890</v>
      </c>
      <c r="F88" t="s">
        <v>113</v>
      </c>
    </row>
    <row r="89" spans="1:7" ht="13.5" thickBot="1">
      <c r="A89" t="s">
        <v>114</v>
      </c>
      <c r="F89" s="51">
        <f>E86</f>
        <v>89472.56566641807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2017-08-21T12:53:59Z</cp:lastPrinted>
  <dcterms:created xsi:type="dcterms:W3CDTF">2008-08-18T07:30:19Z</dcterms:created>
  <dcterms:modified xsi:type="dcterms:W3CDTF">2020-05-13T12:37:38Z</dcterms:modified>
  <cp:category/>
  <cp:version/>
  <cp:contentType/>
  <cp:contentStatus/>
</cp:coreProperties>
</file>