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<sst xmlns="http://schemas.openxmlformats.org/spreadsheetml/2006/main" count="196" uniqueCount="166">
  <si>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</si>
  <si>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</si>
  <si>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</si>
  <si>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</si>
  <si>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</si>
  <si>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</si>
  <si>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</si>
  <si>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</si>
  <si>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</si>
  <si>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</si>
  <si>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</si>
  <si>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</si>
  <si>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</si>
  <si>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</si>
  <si>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</si>
  <si>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</si>
  <si>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</si>
  <si>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</si>
  <si>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</si>
  <si>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</si>
  <si>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</si>
  <si>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</si>
  <si>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</si>
  <si>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</si>
  <si>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</si>
  <si>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</si>
  <si>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</si>
  <si>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</si>
  <si>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</si>
  <si>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</si>
  <si>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</si>
  <si>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</si>
  <si>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</si>
  <si>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</si>
  <si>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</si>
  <si>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</si>
  <si>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</si>
  <si>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</si>
  <si>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</si>
  <si>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</si>
  <si>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</si>
  <si>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</si>
  <si>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</si>
  <si>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</si>
  <si>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</si>
  <si>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</si>
  <si>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</si>
  <si>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</si>
  <si>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</si>
  <si>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</si>
  <si>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</si>
  <si>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</si>
  <si>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</si>
  <si>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</si>
  <si>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</si>
  <si>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</si>
  <si>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</si>
  <si>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</si>
  <si>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</si>
  <si>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</si>
  <si>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</si>
  <si>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</si>
  <si>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</si>
  <si>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</si>
  <si>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</si>
  <si>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</si>
  <si>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</si>
  <si>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</si>
  <si>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</si>
  <si>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</si>
  <si>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</si>
  <si>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</si>
  <si>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</si>
  <si>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</si>
  <si>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</si>
  <si>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</si>
  <si>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</si>
  <si>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</si>
  <si>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</si>
  <si>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</si>
  <si>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</si>
  <si>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</si>
  <si>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</si>
  <si>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</si>
  <si>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</si>
  <si>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</si>
  <si>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</si>
  <si>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</si>
  <si>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</si>
  <si>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</si>
  <si>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</si>
  <si>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</si>
  <si>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</si>
  <si>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</si>
  <si>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</si>
  <si>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</si>
  <si>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</si>
  <si>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</si>
  <si>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</si>
  <si>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</si>
  <si>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</si>
  <si>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</si>
  <si>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</si>
  <si>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</si>
  <si>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</si>
  <si>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</si>
  <si>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</si>
  <si>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</si>
  <si>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</si>
  <si>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</si>
  <si>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</si>
  <si>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</si>
  <si>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</si>
  <si>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</si>
  <si>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</si>
  <si>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</si>
  <si>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</si>
  <si>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</si>
  <si>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</si>
  <si>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</si>
  <si>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</si>
  <si>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</si>
  <si>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</si>
  <si>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</si>
  <si>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</si>
  <si>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</si>
  <si>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</si>
  <si>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</si>
  <si>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</si>
  <si>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</si>
  <si>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</si>
  <si>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</si>
  <si>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</si>
  <si>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</si>
  <si>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</si>
  <si>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</si>
  <si>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</si>
  <si>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ост.на 01.08</t>
  </si>
  <si>
    <t>июля</t>
  </si>
  <si>
    <t>за   июль  2020 г.</t>
  </si>
  <si>
    <t>смена труб д 20 м/пл (10мп) п-д2</t>
  </si>
  <si>
    <t>смена вентиля д 15 (1шт) п-д2</t>
  </si>
  <si>
    <t>труба д 20 м/пл</t>
  </si>
  <si>
    <t>10мп</t>
  </si>
  <si>
    <t>цанга 20</t>
  </si>
  <si>
    <t>4шт</t>
  </si>
  <si>
    <t>вентиль д 15</t>
  </si>
  <si>
    <t>1шт</t>
  </si>
  <si>
    <t xml:space="preserve">смена гебо д 20 (2шт) </t>
  </si>
  <si>
    <t xml:space="preserve">смена гебо д 25 (4шт) </t>
  </si>
  <si>
    <t>смена труб д 25 (12мп)</t>
  </si>
  <si>
    <t>гебо 20</t>
  </si>
  <si>
    <t>2шт</t>
  </si>
  <si>
    <t>гебо 25</t>
  </si>
  <si>
    <t>труба п.пр. 25</t>
  </si>
  <si>
    <t>12мп</t>
  </si>
  <si>
    <t>муфта 25</t>
  </si>
  <si>
    <t>6шт</t>
  </si>
  <si>
    <t>американка 25</t>
  </si>
  <si>
    <t>трайник 25</t>
  </si>
  <si>
    <t>уголок 25</t>
  </si>
  <si>
    <t>смена плитки на полу (договор) п-д3</t>
  </si>
  <si>
    <t>клей плит.</t>
  </si>
  <si>
    <t>350 кг</t>
  </si>
  <si>
    <t>смена ламп (4шт)</t>
  </si>
  <si>
    <t>лампа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</si>
</sst>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8">
      <selection activeCell="M53" sqref="M53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7</v>
      </c>
      <c r="K1" t="s">
        <v>61</v>
      </c>
    </row>
    <row r="2" spans="1:11" ht="12.75">
      <c r="A2" t="s">
        <v>89</v>
      </c>
      <c r="K2" s="5" t="s">
        <v>139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138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2.74</v>
      </c>
      <c r="M6" s="45">
        <f>L6*160.174*1.302</f>
        <v>571.4175415200001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5">
        <f t="shared" si="0"/>
        <v>1630.8340053600002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17.900000000000002</v>
      </c>
      <c r="M20" s="33">
        <f>SUM(M6:M19)</f>
        <v>3732.9832092000006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f>0.1*224.9</f>
        <v>22.490000000000002</v>
      </c>
      <c r="M24" s="32">
        <f aca="true" t="shared" si="1" ref="M24:M35">L24*160.174*1.302*1.15</f>
        <v>5393.743644198001</v>
      </c>
    </row>
    <row r="25" spans="1:13" ht="12.75">
      <c r="A25" t="s">
        <v>110</v>
      </c>
      <c r="J25" s="20">
        <v>2</v>
      </c>
      <c r="K25" s="20" t="s">
        <v>141</v>
      </c>
      <c r="L25" s="45">
        <v>0.81</v>
      </c>
      <c r="M25" s="32">
        <f t="shared" si="1"/>
        <v>194.261109462</v>
      </c>
    </row>
    <row r="26" spans="1:13" ht="12.75">
      <c r="A26" t="s">
        <v>111</v>
      </c>
      <c r="J26" s="20">
        <v>3</v>
      </c>
      <c r="K26" s="20" t="s">
        <v>148</v>
      </c>
      <c r="L26" s="45">
        <f>2*0.81</f>
        <v>1.62</v>
      </c>
      <c r="M26" s="32">
        <f t="shared" si="1"/>
        <v>388.522218924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149</v>
      </c>
      <c r="L27" s="45">
        <f>4*1.03</f>
        <v>4.12</v>
      </c>
      <c r="M27" s="32">
        <f t="shared" si="1"/>
        <v>988.0935444239999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150</v>
      </c>
      <c r="L28" s="45">
        <f>0.12*184.3</f>
        <v>22.116</v>
      </c>
      <c r="M28" s="32">
        <f t="shared" si="1"/>
        <v>5304.047773903199</v>
      </c>
    </row>
    <row r="29" spans="10:13" ht="12.75">
      <c r="J29" s="20">
        <v>6</v>
      </c>
      <c r="K29" s="20" t="s">
        <v>161</v>
      </c>
      <c r="L29" s="25"/>
      <c r="M29" s="32">
        <v>1782</v>
      </c>
    </row>
    <row r="30" spans="2:13" ht="12.75">
      <c r="B30" t="s">
        <v>0</v>
      </c>
      <c r="J30" s="20">
        <v>7</v>
      </c>
      <c r="K30" s="20" t="s">
        <v>164</v>
      </c>
      <c r="L30" s="45">
        <v>0.28</v>
      </c>
      <c r="M30" s="32">
        <f t="shared" si="1"/>
        <v>67.15198845600001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51.43600000000001</v>
      </c>
      <c r="M36" s="33">
        <f>SUM(M24:M35)</f>
        <v>14117.8202793672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116298.21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129176.62</v>
      </c>
      <c r="J40" s="20">
        <v>1</v>
      </c>
      <c r="K40" s="20" t="s">
        <v>142</v>
      </c>
      <c r="L40" s="25" t="s">
        <v>143</v>
      </c>
      <c r="M40" s="25">
        <f>10*42.53</f>
        <v>425.3</v>
      </c>
    </row>
    <row r="41" spans="2:13" ht="12.75">
      <c r="B41" t="s">
        <v>8</v>
      </c>
      <c r="F41" s="9">
        <f>F40/F39</f>
        <v>1.110736098173824</v>
      </c>
      <c r="J41" s="20">
        <v>2</v>
      </c>
      <c r="K41" s="20" t="s">
        <v>144</v>
      </c>
      <c r="L41" s="25" t="s">
        <v>145</v>
      </c>
      <c r="M41" s="25">
        <f>4*162.51</f>
        <v>650.04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146</v>
      </c>
      <c r="L42" s="25" t="s">
        <v>147</v>
      </c>
      <c r="M42" s="25">
        <v>283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130881.62</v>
      </c>
      <c r="J43" s="20">
        <v>4</v>
      </c>
      <c r="K43" s="20" t="s">
        <v>151</v>
      </c>
      <c r="L43" s="25" t="s">
        <v>152</v>
      </c>
      <c r="M43" s="25">
        <f>2*575</f>
        <v>1150</v>
      </c>
    </row>
    <row r="44" spans="10:13" ht="12.75">
      <c r="J44" s="20">
        <v>5</v>
      </c>
      <c r="K44" s="54" t="s">
        <v>153</v>
      </c>
      <c r="L44" s="25" t="s">
        <v>145</v>
      </c>
      <c r="M44" s="25">
        <f>4*674</f>
        <v>2696</v>
      </c>
    </row>
    <row r="45" spans="2:13" ht="12.75">
      <c r="B45" s="1" t="s">
        <v>10</v>
      </c>
      <c r="C45" s="1"/>
      <c r="J45" s="20">
        <v>6</v>
      </c>
      <c r="K45" s="20" t="s">
        <v>154</v>
      </c>
      <c r="L45" s="25" t="s">
        <v>155</v>
      </c>
      <c r="M45" s="25">
        <f>12*111</f>
        <v>1332</v>
      </c>
    </row>
    <row r="46" spans="10:13" ht="12.75">
      <c r="J46" s="20">
        <v>7</v>
      </c>
      <c r="K46" s="20" t="s">
        <v>156</v>
      </c>
      <c r="L46" s="25" t="s">
        <v>157</v>
      </c>
      <c r="M46" s="25">
        <f>6*38.4</f>
        <v>230.39999999999998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158</v>
      </c>
      <c r="L47" s="25" t="s">
        <v>157</v>
      </c>
      <c r="M47" s="25">
        <f>6*129</f>
        <v>774</v>
      </c>
    </row>
    <row r="48" spans="1:13" ht="12.75">
      <c r="A48" t="s">
        <v>12</v>
      </c>
      <c r="F48" s="11">
        <f>5417*1.302</f>
        <v>7052.934</v>
      </c>
      <c r="J48" s="20">
        <v>9</v>
      </c>
      <c r="K48" s="20" t="s">
        <v>159</v>
      </c>
      <c r="L48" s="25" t="s">
        <v>145</v>
      </c>
      <c r="M48" s="25">
        <f>4*12.08</f>
        <v>48.32</v>
      </c>
    </row>
    <row r="49" spans="1:13" ht="12.75">
      <c r="A49" s="6" t="s">
        <v>15</v>
      </c>
      <c r="F49" s="11">
        <f>5360*1.302</f>
        <v>6978.72</v>
      </c>
      <c r="J49" s="20">
        <v>10</v>
      </c>
      <c r="K49" s="20" t="s">
        <v>160</v>
      </c>
      <c r="L49" s="25" t="s">
        <v>145</v>
      </c>
      <c r="M49" s="25">
        <f>4*10</f>
        <v>40</v>
      </c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 t="s">
        <v>156</v>
      </c>
      <c r="L50" s="25" t="s">
        <v>152</v>
      </c>
      <c r="M50" s="25">
        <f>2*72</f>
        <v>144</v>
      </c>
    </row>
    <row r="51" spans="1:13" ht="12.75">
      <c r="A51" s="4" t="s">
        <v>28</v>
      </c>
      <c r="F51" s="31">
        <f>F48+F49+F50</f>
        <v>14031.654</v>
      </c>
      <c r="J51" s="20">
        <v>12</v>
      </c>
      <c r="K51" s="20" t="s">
        <v>162</v>
      </c>
      <c r="L51" s="25" t="s">
        <v>163</v>
      </c>
      <c r="M51" s="25">
        <f>350*8.66</f>
        <v>3031</v>
      </c>
    </row>
    <row r="52" spans="1:13" ht="12.75">
      <c r="A52" s="4" t="s">
        <v>16</v>
      </c>
      <c r="J52" s="20">
        <v>13</v>
      </c>
      <c r="K52" s="20" t="s">
        <v>165</v>
      </c>
      <c r="L52" s="25" t="s">
        <v>145</v>
      </c>
      <c r="M52" s="25">
        <f>4*15.8</f>
        <v>63.2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10867.26</v>
      </c>
    </row>
    <row r="58" spans="1:6" ht="12.75">
      <c r="A58" s="59" t="s">
        <v>134</v>
      </c>
      <c r="B58" s="59"/>
      <c r="C58" s="59"/>
      <c r="D58" s="53"/>
      <c r="E58" s="46"/>
      <c r="F58" s="60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304687</v>
      </c>
      <c r="D61">
        <v>224780.6</v>
      </c>
      <c r="E61">
        <v>5945.5</v>
      </c>
      <c r="F61" s="34">
        <f>C61/D61*E61</f>
        <v>8059.0431669814925</v>
      </c>
    </row>
    <row r="62" spans="1:6" ht="12.75">
      <c r="A62" t="s">
        <v>19</v>
      </c>
      <c r="F62" s="34">
        <f>M20</f>
        <v>3732.9832092000006</v>
      </c>
    </row>
    <row r="63" spans="1:6" ht="12.75">
      <c r="A63" t="s">
        <v>20</v>
      </c>
      <c r="F63" s="11">
        <f>M36</f>
        <v>14117.8202793672</v>
      </c>
    </row>
    <row r="64" spans="1:6" ht="12.75">
      <c r="A64" t="s">
        <v>75</v>
      </c>
      <c r="F64" s="5">
        <f>2*600*1.302</f>
        <v>1562.4</v>
      </c>
    </row>
    <row r="65" spans="1:6" ht="12.75">
      <c r="A65" t="s">
        <v>21</v>
      </c>
      <c r="F65" s="11">
        <f>M57</f>
        <v>10867.26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0.26</v>
      </c>
      <c r="E68" t="s">
        <v>14</v>
      </c>
      <c r="F68" s="11">
        <f>B68*D68</f>
        <v>1545.8300000000002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39885.3366555487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1.14</v>
      </c>
      <c r="E76" t="s">
        <v>14</v>
      </c>
      <c r="F76" s="11">
        <f>B76*D76</f>
        <v>6777.869999999999</v>
      </c>
    </row>
    <row r="77" spans="1:6" ht="12.75">
      <c r="A77" s="4" t="s">
        <v>66</v>
      </c>
      <c r="F77" s="31">
        <f>F73+F76</f>
        <v>8204.789999999999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2.1</v>
      </c>
      <c r="E80" t="s">
        <v>14</v>
      </c>
      <c r="F80" s="11">
        <f>B80*D80</f>
        <v>12485.550000000001</v>
      </c>
    </row>
    <row r="81" spans="1:9" ht="12.75">
      <c r="A81" s="4" t="s">
        <v>69</v>
      </c>
      <c r="F81" s="31">
        <f>SUM(F80)</f>
        <v>12485.550000000001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93522.33065554869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5424.295178021824</v>
      </c>
    </row>
    <row r="85" spans="1:6" ht="12.75">
      <c r="A85" s="1"/>
      <c r="B85" s="36" t="s">
        <v>131</v>
      </c>
      <c r="C85" s="36"/>
      <c r="D85" s="1"/>
      <c r="E85" s="51"/>
      <c r="F85" s="52">
        <v>3957.07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f>4098.68+781.63</f>
        <v>4880.31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108565.63583357053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137</v>
      </c>
    </row>
    <row r="90" spans="1:6" ht="12.75">
      <c r="A90" s="13"/>
      <c r="B90" s="39">
        <v>44013</v>
      </c>
      <c r="C90" s="40">
        <v>-174165</v>
      </c>
      <c r="D90" s="43">
        <f>F43</f>
        <v>130881.62</v>
      </c>
      <c r="E90" s="43">
        <f>F88</f>
        <v>108565.63583357053</v>
      </c>
      <c r="F90" s="44">
        <f>C90+D90-E90</f>
        <v>-151849.01583357053</v>
      </c>
    </row>
    <row r="92" spans="1:6" ht="13.5" thickBot="1">
      <c r="A92" t="s">
        <v>115</v>
      </c>
      <c r="C92" s="48">
        <v>44013</v>
      </c>
      <c r="D92" s="8" t="s">
        <v>116</v>
      </c>
      <c r="E92" s="48">
        <v>44043</v>
      </c>
      <c r="F92" t="s">
        <v>117</v>
      </c>
    </row>
    <row r="93" spans="1:7" ht="13.5" thickBot="1">
      <c r="A93" t="s">
        <v>118</v>
      </c>
      <c r="F93" s="49">
        <f>E90</f>
        <v>108565.63583357053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2020-09-12T14:09:41Z</cp:lastPrinted>
  <dcterms:created xsi:type="dcterms:W3CDTF">2008-08-18T07:30:19Z</dcterms:created>
  <dcterms:modified xsi:type="dcterms:W3CDTF">2020-11-06T16:24:12Z</dcterms:modified>
  <cp:category/>
  <cp:version/>
  <cp:contentType/>
  <cp:contentStatus/>
</cp:coreProperties>
</file>